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1.3." sheetId="1" r:id="rId1"/>
    <sheet name="1.6. " sheetId="2" r:id="rId2"/>
  </sheets>
  <definedNames>
    <definedName name="_xlnm.Print_Titles" localSheetId="0">'1.3.'!$A:$C</definedName>
    <definedName name="_xlnm.Print_Titles" localSheetId="1">'1.6. '!$A:$C</definedName>
    <definedName name="_xlnm.Print_Area" localSheetId="0">'1.3.'!$A$1:$N$44</definedName>
    <definedName name="_xlnm.Print_Area" localSheetId="1">'1.6. '!$A$1:$P$90</definedName>
  </definedNames>
  <calcPr fullCalcOnLoad="1"/>
</workbook>
</file>

<file path=xl/sharedStrings.xml><?xml version="1.0" encoding="utf-8"?>
<sst xmlns="http://schemas.openxmlformats.org/spreadsheetml/2006/main" count="343" uniqueCount="170">
  <si>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</si>
  <si>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</si>
  <si>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</si>
  <si>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</si>
  <si>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</si>
  <si>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</si>
  <si>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</si>
  <si>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</si>
  <si>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</si>
  <si>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</si>
  <si>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</si>
  <si>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</si>
  <si>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</si>
  <si>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</si>
  <si>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</si>
  <si>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</si>
  <si>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</si>
  <si>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</si>
  <si>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</si>
  <si>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</si>
  <si>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</si>
  <si>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</si>
  <si>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</si>
  <si>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распределительным сетям</t>
  </si>
  <si>
    <t>Технологическое присоединение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</si>
  <si>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</si>
  <si>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</si>
  <si>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</si>
  <si>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</si>
  <si>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</si>
  <si>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</si>
  <si>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</si>
  <si>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</si>
  <si>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</si>
  <si>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</si>
  <si>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</si>
  <si>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</si>
  <si>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</si>
  <si>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</si>
  <si>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</si>
  <si>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</si>
  <si>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</si>
  <si>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</si>
  <si>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</si>
  <si>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</si>
  <si>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</si>
  <si>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-</t>
  </si>
  <si>
    <t>Расходы на оплату труда</t>
  </si>
  <si>
    <t>Расходы на страхование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</si>
  <si>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</si>
  <si>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</si>
  <si>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</si>
  <si>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</si>
  <si>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</si>
  <si>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</si>
  <si>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</si>
  <si>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</si>
  <si>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</si>
  <si>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</si>
  <si>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</si>
  <si>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</si>
  <si>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</si>
  <si>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</si>
  <si>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</si>
  <si>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</si>
  <si>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</si>
  <si>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</si>
  <si>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</si>
  <si>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</si>
  <si>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</si>
  <si>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</si>
  <si>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</si>
  <si>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</si>
  <si>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</si>
  <si>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</si>
  <si>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чел</t>
  </si>
  <si>
    <t>Налоги, уменьшающие налогооблагаемую базу по налогу на прибыль</t>
  </si>
  <si>
    <t>Оплата услуг по передаче электрической энергии, оказываемых другими сетевыми организациями</t>
  </si>
  <si>
    <t xml:space="preserve">Возврат заемных средств на цели инвестпрограммы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</si>
  <si>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</si>
  <si>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</si>
  <si>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</si>
  <si>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</si>
  <si>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</si>
  <si>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</si>
  <si>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</si>
  <si>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</si>
  <si>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</si>
  <si>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</si>
  <si>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</si>
  <si>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</si>
  <si>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</si>
  <si>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300</t>
  </si>
  <si>
    <t>400</t>
  </si>
  <si>
    <t>500</t>
  </si>
  <si>
    <t>800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</si>
  <si>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</si>
  <si>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</si>
  <si>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</si>
  <si>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</si>
  <si>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</si>
  <si>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</si>
  <si>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</si>
  <si>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</si>
  <si>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</si>
  <si>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</si>
  <si>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</si>
  <si>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</si>
  <si>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субъектам РФ и по видам деятельности согласно ОРД предприятия</t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</si>
  <si>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</si>
  <si>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</si>
  <si>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</si>
  <si>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Расходы на приобретение сырья и материалов</t>
  </si>
  <si>
    <t>Материальные расходы
(сумма строк 111,112,113)</t>
  </si>
  <si>
    <t>в том числе по расчетам с покупателями и заказчиками</t>
  </si>
  <si>
    <t>900</t>
  </si>
  <si>
    <t>1000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</si>
  <si>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</si>
  <si>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</si>
  <si>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</si>
  <si>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</si>
  <si>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</si>
  <si>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</si>
  <si>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</si>
  <si>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</si>
  <si>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</si>
  <si>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</si>
  <si>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</si>
  <si>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</si>
  <si>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</si>
  <si>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</si>
  <si>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</si>
  <si>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</si>
  <si>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Справочные показатели:</t>
  </si>
  <si>
    <t>Из строки 100 прямые расходы</t>
  </si>
  <si>
    <t>Из строки 100 косвенные расходы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</si>
  <si>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</si>
  <si>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</si>
  <si>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Приложение к таблице 1.6</t>
  </si>
  <si>
    <t>Таблица 1.6</t>
  </si>
  <si>
    <t>Для остальных субъектов естественных монополий графы 5-8, 10-13 заполняются в целом по предприятию</t>
  </si>
  <si>
    <t>1100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</si>
  <si>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</si>
  <si>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</si>
  <si>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</si>
  <si>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</si>
  <si>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</si>
  <si>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</si>
  <si>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</si>
  <si>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</si>
  <si>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</si>
  <si>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</si>
  <si>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</si>
  <si>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</si>
  <si>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</si>
  <si>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</si>
  <si>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</si>
  <si>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</si>
  <si>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</si>
  <si>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r>
      <rPr>
        <u val="single"/>
        <sz val="14"/>
        <rFont val="Times New Roman"/>
        <family val="1"/>
      </rPr>
      <t>Годовая</t>
    </r>
    <r>
      <rPr>
        <sz val="14"/>
        <rFont val="Times New Roman"/>
        <family val="1"/>
      </rPr>
      <t>, Квартальная</t>
    </r>
  </si>
  <si>
    <t>ОАО Балтачевское "Сельэнерго"</t>
  </si>
  <si>
    <t>Идентификационный номер налогоплательщика (ИНН): 0208001719</t>
  </si>
  <si>
    <t>Балтачевский р-н, с.Старобалтачево, ул.Гагарина, 22</t>
  </si>
  <si>
    <t>Республика Башкортостан</t>
  </si>
  <si>
    <t>Генеральный директор</t>
  </si>
  <si>
    <t>Годовая, Квартальная</t>
  </si>
  <si>
    <t>Хисматов Р.Р.</t>
  </si>
  <si>
    <t>ОАО Балтачевское "Сельэнерго" ______________________ Хисматов Р.Р.</t>
  </si>
  <si>
    <t>Галимова А.Р.</t>
  </si>
  <si>
    <t>ОАО Балтачевское "Сельэнерго" ____________________ Галимова А.Р.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</si>
</sst>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"/>
    <numFmt numFmtId="188" formatCode="0.000000"/>
  </numFmts>
  <fonts count="51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u val="single"/>
      <sz val="14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indent="2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13" fillId="0" borderId="11" xfId="0" applyFont="1" applyFill="1" applyBorder="1" applyAlignment="1">
      <alignment/>
    </xf>
    <xf numFmtId="49" fontId="13" fillId="0" borderId="15" xfId="0" applyNumberFormat="1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/>
    </xf>
    <xf numFmtId="49" fontId="14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6" fillId="0" borderId="0" xfId="0" applyNumberFormat="1" applyFont="1" applyFill="1" applyAlignment="1">
      <alignment horizontal="centerContinuous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 indent="2"/>
    </xf>
    <xf numFmtId="49" fontId="3" fillId="0" borderId="11" xfId="0" applyNumberFormat="1" applyFont="1" applyFill="1" applyBorder="1" applyAlignment="1">
      <alignment horizontal="left" vertical="center" wrapText="1" indent="3"/>
    </xf>
    <xf numFmtId="49" fontId="3" fillId="0" borderId="11" xfId="0" applyNumberFormat="1" applyFont="1" applyFill="1" applyBorder="1" applyAlignment="1">
      <alignment horizontal="left" vertical="center" wrapText="1" indent="5"/>
    </xf>
    <xf numFmtId="49" fontId="3" fillId="0" borderId="11" xfId="0" applyNumberFormat="1" applyFont="1" applyFill="1" applyBorder="1" applyAlignment="1">
      <alignment horizontal="left" vertical="center" wrapText="1" indent="4"/>
    </xf>
    <xf numFmtId="49" fontId="5" fillId="0" borderId="16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wrapText="1" indent="3"/>
    </xf>
    <xf numFmtId="0" fontId="3" fillId="0" borderId="11" xfId="0" applyFont="1" applyFill="1" applyBorder="1" applyAlignment="1">
      <alignment horizontal="left" vertical="center" wrapText="1" indent="3"/>
    </xf>
    <xf numFmtId="3" fontId="3" fillId="0" borderId="11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" fontId="14" fillId="0" borderId="11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showGridLines="0" tabSelected="1" view="pageBreakPreview" zoomScale="60" zoomScaleNormal="40" zoomScalePageLayoutView="0" workbookViewId="0" topLeftCell="A1">
      <selection activeCell="M44" sqref="M44"/>
    </sheetView>
  </sheetViews>
  <sheetFormatPr defaultColWidth="9.140625" defaultRowHeight="12.75"/>
  <cols>
    <col min="1" max="1" width="50.00390625" style="7" customWidth="1"/>
    <col min="2" max="2" width="14.8515625" style="7" customWidth="1"/>
    <col min="3" max="3" width="9.140625" style="7" customWidth="1"/>
    <col min="4" max="6" width="20.00390625" style="7" customWidth="1"/>
    <col min="7" max="7" width="22.00390625" style="7" customWidth="1"/>
    <col min="8" max="11" width="20.00390625" style="7" customWidth="1"/>
    <col min="12" max="12" width="21.57421875" style="7" customWidth="1"/>
    <col min="13" max="14" width="20.00390625" style="7" customWidth="1"/>
    <col min="15" max="16384" width="9.140625" style="7" customWidth="1"/>
  </cols>
  <sheetData>
    <row r="1" ht="20.25">
      <c r="N1" s="11" t="s">
        <v>132</v>
      </c>
    </row>
    <row r="2" spans="1:14" ht="78.75" customHeight="1">
      <c r="A2" s="48" t="s">
        <v>123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51" customHeight="1">
      <c r="A3" s="44" t="s">
        <v>3</v>
      </c>
      <c r="B3" s="64" t="s">
        <v>45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23.25">
      <c r="A4" s="44" t="s">
        <v>4</v>
      </c>
      <c r="B4" s="64" t="s">
        <v>165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23.25">
      <c r="A5" s="44" t="s">
        <v>18</v>
      </c>
      <c r="B5" s="64" t="s">
        <v>49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23.25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  <c r="L6" s="46"/>
      <c r="M6" s="46"/>
      <c r="N6" s="46"/>
    </row>
    <row r="7" spans="1:14" ht="23.25">
      <c r="A7" s="44" t="s">
        <v>19</v>
      </c>
      <c r="B7" s="45" t="s">
        <v>160</v>
      </c>
      <c r="C7" s="45"/>
      <c r="D7" s="45"/>
      <c r="E7" s="45"/>
      <c r="F7" s="45"/>
      <c r="G7" s="46"/>
      <c r="H7" s="46"/>
      <c r="I7" s="46"/>
      <c r="J7" s="46"/>
      <c r="K7" s="46"/>
      <c r="L7" s="46"/>
      <c r="M7" s="46"/>
      <c r="N7" s="46"/>
    </row>
    <row r="8" spans="1:14" ht="23.25">
      <c r="A8" s="44" t="s">
        <v>161</v>
      </c>
      <c r="B8" s="45"/>
      <c r="C8" s="45"/>
      <c r="D8" s="45"/>
      <c r="E8" s="45"/>
      <c r="F8" s="45"/>
      <c r="G8" s="46"/>
      <c r="H8" s="46"/>
      <c r="I8" s="46"/>
      <c r="J8" s="46"/>
      <c r="K8" s="46"/>
      <c r="L8" s="46"/>
      <c r="M8" s="46"/>
      <c r="N8" s="46"/>
    </row>
    <row r="9" spans="1:14" ht="23.25">
      <c r="A9" s="44" t="s">
        <v>21</v>
      </c>
      <c r="B9" s="45" t="s">
        <v>162</v>
      </c>
      <c r="C9" s="45"/>
      <c r="D9" s="45"/>
      <c r="E9" s="45"/>
      <c r="F9" s="45"/>
      <c r="G9" s="46"/>
      <c r="H9" s="46"/>
      <c r="I9" s="46"/>
      <c r="J9" s="46"/>
      <c r="K9" s="46"/>
      <c r="L9" s="46"/>
      <c r="M9" s="46"/>
      <c r="N9" s="46"/>
    </row>
    <row r="10" spans="1:14" ht="23.25">
      <c r="A10" s="44" t="s">
        <v>122</v>
      </c>
      <c r="B10" s="45" t="s">
        <v>163</v>
      </c>
      <c r="C10" s="45"/>
      <c r="D10" s="45"/>
      <c r="E10" s="45"/>
      <c r="F10" s="45"/>
      <c r="G10" s="46"/>
      <c r="H10" s="46"/>
      <c r="I10" s="46"/>
      <c r="J10" s="46"/>
      <c r="K10" s="46"/>
      <c r="L10" s="46"/>
      <c r="M10" s="46"/>
      <c r="N10" s="46"/>
    </row>
    <row r="11" spans="1:14" ht="23.25">
      <c r="A11" s="44" t="s">
        <v>22</v>
      </c>
      <c r="B11" s="47">
        <v>2019</v>
      </c>
      <c r="C11" s="45"/>
      <c r="D11" s="45"/>
      <c r="E11" s="45"/>
      <c r="F11" s="45"/>
      <c r="G11" s="46"/>
      <c r="H11" s="46"/>
      <c r="I11" s="46"/>
      <c r="J11" s="46"/>
      <c r="K11" s="46"/>
      <c r="L11" s="46"/>
      <c r="M11" s="46"/>
      <c r="N11" s="46"/>
    </row>
    <row r="12" spans="7:14" ht="4.5" customHeight="1">
      <c r="G12" s="8"/>
      <c r="H12" s="8"/>
      <c r="I12" s="8"/>
      <c r="J12" s="8"/>
      <c r="K12" s="8"/>
      <c r="L12" s="8"/>
      <c r="N12" s="13"/>
    </row>
    <row r="13" spans="1:14" ht="32.25" customHeight="1">
      <c r="A13" s="66" t="s">
        <v>5</v>
      </c>
      <c r="B13" s="66" t="s">
        <v>6</v>
      </c>
      <c r="C13" s="66" t="s">
        <v>17</v>
      </c>
      <c r="D13" s="66" t="s">
        <v>29</v>
      </c>
      <c r="E13" s="66" t="s">
        <v>28</v>
      </c>
      <c r="F13" s="65" t="s">
        <v>26</v>
      </c>
      <c r="G13" s="65"/>
      <c r="H13" s="65"/>
      <c r="I13" s="66" t="s">
        <v>30</v>
      </c>
      <c r="J13" s="66" t="s">
        <v>129</v>
      </c>
      <c r="K13" s="65" t="s">
        <v>128</v>
      </c>
      <c r="L13" s="65"/>
      <c r="M13" s="65"/>
      <c r="N13" s="66" t="s">
        <v>108</v>
      </c>
    </row>
    <row r="14" spans="1:14" ht="256.5" customHeight="1">
      <c r="A14" s="67"/>
      <c r="B14" s="67"/>
      <c r="C14" s="67"/>
      <c r="D14" s="67"/>
      <c r="E14" s="67"/>
      <c r="F14" s="38" t="s">
        <v>23</v>
      </c>
      <c r="G14" s="38" t="s">
        <v>24</v>
      </c>
      <c r="H14" s="38" t="s">
        <v>25</v>
      </c>
      <c r="I14" s="67"/>
      <c r="J14" s="67"/>
      <c r="K14" s="38" t="s">
        <v>23</v>
      </c>
      <c r="L14" s="38" t="s">
        <v>24</v>
      </c>
      <c r="M14" s="38" t="s">
        <v>25</v>
      </c>
      <c r="N14" s="67"/>
    </row>
    <row r="15" spans="1:14" ht="14.25" customHeight="1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</row>
    <row r="16" spans="1:14" ht="139.5">
      <c r="A16" s="40" t="s">
        <v>31</v>
      </c>
      <c r="B16" s="36" t="s">
        <v>7</v>
      </c>
      <c r="C16" s="36" t="s">
        <v>8</v>
      </c>
      <c r="D16" s="42">
        <v>142966</v>
      </c>
      <c r="E16" s="42">
        <f>D16</f>
        <v>142966</v>
      </c>
      <c r="F16" s="42">
        <v>124847</v>
      </c>
      <c r="G16" s="42">
        <v>12500</v>
      </c>
      <c r="H16" s="42">
        <v>5619</v>
      </c>
      <c r="I16" s="42">
        <v>129070</v>
      </c>
      <c r="J16" s="42">
        <f>I16</f>
        <v>129070</v>
      </c>
      <c r="K16" s="42">
        <v>116587</v>
      </c>
      <c r="L16" s="42">
        <v>9400</v>
      </c>
      <c r="M16" s="42">
        <v>3083</v>
      </c>
      <c r="N16" s="42"/>
    </row>
    <row r="17" spans="1:14" ht="40.5" customHeight="1">
      <c r="A17" s="40" t="s">
        <v>32</v>
      </c>
      <c r="B17" s="36" t="s">
        <v>7</v>
      </c>
      <c r="C17" s="36" t="s">
        <v>9</v>
      </c>
      <c r="D17" s="42">
        <v>108872</v>
      </c>
      <c r="E17" s="42">
        <f>D17</f>
        <v>108872</v>
      </c>
      <c r="F17" s="42">
        <v>103022</v>
      </c>
      <c r="G17" s="42">
        <v>1884</v>
      </c>
      <c r="H17" s="42">
        <v>3966</v>
      </c>
      <c r="I17" s="42">
        <v>104560</v>
      </c>
      <c r="J17" s="42">
        <f>I17</f>
        <v>104560</v>
      </c>
      <c r="K17" s="42">
        <v>99533</v>
      </c>
      <c r="L17" s="42">
        <v>2160</v>
      </c>
      <c r="M17" s="42">
        <v>2867</v>
      </c>
      <c r="N17" s="42"/>
    </row>
    <row r="18" spans="1:14" ht="27.75">
      <c r="A18" s="40" t="s">
        <v>33</v>
      </c>
      <c r="B18" s="36" t="s">
        <v>7</v>
      </c>
      <c r="C18" s="36" t="s">
        <v>10</v>
      </c>
      <c r="D18" s="42">
        <f aca="true" t="shared" si="0" ref="D18:M18">D16-D17</f>
        <v>34094</v>
      </c>
      <c r="E18" s="42">
        <f t="shared" si="0"/>
        <v>34094</v>
      </c>
      <c r="F18" s="42">
        <f t="shared" si="0"/>
        <v>21825</v>
      </c>
      <c r="G18" s="42">
        <f t="shared" si="0"/>
        <v>10616</v>
      </c>
      <c r="H18" s="42">
        <f t="shared" si="0"/>
        <v>1653</v>
      </c>
      <c r="I18" s="42">
        <f t="shared" si="0"/>
        <v>24510</v>
      </c>
      <c r="J18" s="42">
        <f t="shared" si="0"/>
        <v>24510</v>
      </c>
      <c r="K18" s="42">
        <f t="shared" si="0"/>
        <v>17054</v>
      </c>
      <c r="L18" s="42">
        <f t="shared" si="0"/>
        <v>7240</v>
      </c>
      <c r="M18" s="42">
        <f t="shared" si="0"/>
        <v>216</v>
      </c>
      <c r="N18" s="42"/>
    </row>
    <row r="19" spans="1:14" ht="27.75">
      <c r="A19" s="40" t="s">
        <v>34</v>
      </c>
      <c r="B19" s="36" t="s">
        <v>7</v>
      </c>
      <c r="C19" s="36" t="s">
        <v>11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27.75">
      <c r="A20" s="40" t="s">
        <v>35</v>
      </c>
      <c r="B20" s="36" t="s">
        <v>7</v>
      </c>
      <c r="C20" s="36" t="s">
        <v>12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ht="27.75">
      <c r="A21" s="40" t="s">
        <v>36</v>
      </c>
      <c r="B21" s="36" t="s">
        <v>7</v>
      </c>
      <c r="C21" s="36" t="s">
        <v>13</v>
      </c>
      <c r="D21" s="42">
        <f aca="true" t="shared" si="1" ref="D21:M21">D18</f>
        <v>34094</v>
      </c>
      <c r="E21" s="42">
        <f t="shared" si="1"/>
        <v>34094</v>
      </c>
      <c r="F21" s="42">
        <f t="shared" si="1"/>
        <v>21825</v>
      </c>
      <c r="G21" s="42">
        <f t="shared" si="1"/>
        <v>10616</v>
      </c>
      <c r="H21" s="42">
        <f t="shared" si="1"/>
        <v>1653</v>
      </c>
      <c r="I21" s="42">
        <f t="shared" si="1"/>
        <v>24510</v>
      </c>
      <c r="J21" s="42">
        <f t="shared" si="1"/>
        <v>24510</v>
      </c>
      <c r="K21" s="42">
        <f t="shared" si="1"/>
        <v>17054</v>
      </c>
      <c r="L21" s="42">
        <f t="shared" si="1"/>
        <v>7240</v>
      </c>
      <c r="M21" s="42">
        <f t="shared" si="1"/>
        <v>216</v>
      </c>
      <c r="N21" s="42"/>
    </row>
    <row r="22" spans="1:14" ht="27.75">
      <c r="A22" s="40" t="s">
        <v>126</v>
      </c>
      <c r="B22" s="36" t="s">
        <v>7</v>
      </c>
      <c r="C22" s="36" t="s">
        <v>14</v>
      </c>
      <c r="D22" s="42">
        <v>63</v>
      </c>
      <c r="E22" s="42">
        <f>D22</f>
        <v>63</v>
      </c>
      <c r="F22" s="42">
        <v>63</v>
      </c>
      <c r="G22" s="42"/>
      <c r="H22" s="42"/>
      <c r="I22" s="42"/>
      <c r="J22" s="42"/>
      <c r="K22" s="42"/>
      <c r="L22" s="42"/>
      <c r="M22" s="42"/>
      <c r="N22" s="42"/>
    </row>
    <row r="23" spans="1:14" ht="27.75">
      <c r="A23" s="40" t="s">
        <v>37</v>
      </c>
      <c r="B23" s="36" t="s">
        <v>7</v>
      </c>
      <c r="C23" s="36" t="s">
        <v>15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27.75">
      <c r="A24" s="40" t="s">
        <v>118</v>
      </c>
      <c r="B24" s="36" t="s">
        <v>7</v>
      </c>
      <c r="C24" s="36" t="s">
        <v>85</v>
      </c>
      <c r="D24" s="42">
        <v>6403</v>
      </c>
      <c r="E24" s="42">
        <f>D24</f>
        <v>6403</v>
      </c>
      <c r="F24" s="42">
        <v>6403</v>
      </c>
      <c r="G24" s="42"/>
      <c r="H24" s="42"/>
      <c r="I24" s="42">
        <v>1590</v>
      </c>
      <c r="J24" s="42">
        <f>I24</f>
        <v>1590</v>
      </c>
      <c r="K24" s="42">
        <v>1590</v>
      </c>
      <c r="L24" s="42"/>
      <c r="M24" s="42"/>
      <c r="N24" s="42"/>
    </row>
    <row r="25" spans="1:14" ht="27.75">
      <c r="A25" s="40" t="s">
        <v>38</v>
      </c>
      <c r="B25" s="36" t="s">
        <v>7</v>
      </c>
      <c r="C25" s="36" t="s">
        <v>16</v>
      </c>
      <c r="D25" s="42">
        <v>7892</v>
      </c>
      <c r="E25" s="42">
        <f>D25</f>
        <v>7892</v>
      </c>
      <c r="F25" s="42">
        <v>7892</v>
      </c>
      <c r="G25" s="42"/>
      <c r="H25" s="42"/>
      <c r="I25" s="42">
        <v>1675</v>
      </c>
      <c r="J25" s="42">
        <f>I25</f>
        <v>1675</v>
      </c>
      <c r="K25" s="42">
        <v>1675</v>
      </c>
      <c r="L25" s="42"/>
      <c r="M25" s="42"/>
      <c r="N25" s="42"/>
    </row>
    <row r="26" spans="1:14" ht="27.75">
      <c r="A26" s="40" t="s">
        <v>119</v>
      </c>
      <c r="B26" s="36" t="s">
        <v>7</v>
      </c>
      <c r="C26" s="36" t="s">
        <v>41</v>
      </c>
      <c r="D26" s="42">
        <f>D21+D22-D23+D24-D25</f>
        <v>32668</v>
      </c>
      <c r="E26" s="42">
        <f>E21+E22-E23+E24-E25</f>
        <v>32668</v>
      </c>
      <c r="F26" s="42">
        <f>F21+F22-F23+F24-F25</f>
        <v>20399</v>
      </c>
      <c r="G26" s="42">
        <f>G21+G22-G23+G24-G25</f>
        <v>10616</v>
      </c>
      <c r="H26" s="42">
        <f>H21+H22-H23+H24-H25</f>
        <v>1653</v>
      </c>
      <c r="I26" s="42">
        <v>24425</v>
      </c>
      <c r="J26" s="42">
        <f>I26</f>
        <v>24425</v>
      </c>
      <c r="K26" s="42">
        <v>16969</v>
      </c>
      <c r="L26" s="42"/>
      <c r="M26" s="42"/>
      <c r="N26" s="42"/>
    </row>
    <row r="27" spans="1:14" ht="27.75">
      <c r="A27" s="40" t="s">
        <v>120</v>
      </c>
      <c r="B27" s="36" t="s">
        <v>7</v>
      </c>
      <c r="C27" s="36" t="s">
        <v>42</v>
      </c>
      <c r="D27" s="63">
        <f>SUM(F27:H27)</f>
        <v>10048.800000000001</v>
      </c>
      <c r="E27" s="63">
        <f>D27</f>
        <v>10048.800000000001</v>
      </c>
      <c r="F27" s="42">
        <v>7595</v>
      </c>
      <c r="G27" s="63">
        <f>G26*0.2</f>
        <v>2123.2000000000003</v>
      </c>
      <c r="H27" s="63">
        <f>H26*0.2</f>
        <v>330.6</v>
      </c>
      <c r="I27" s="42">
        <v>7991</v>
      </c>
      <c r="J27" s="42">
        <f>I27</f>
        <v>7991</v>
      </c>
      <c r="K27" s="42">
        <v>7991</v>
      </c>
      <c r="L27" s="42"/>
      <c r="M27" s="42"/>
      <c r="N27" s="42"/>
    </row>
    <row r="28" spans="1:14" ht="27.75">
      <c r="A28" s="40" t="s">
        <v>121</v>
      </c>
      <c r="B28" s="36" t="s">
        <v>7</v>
      </c>
      <c r="C28" s="36" t="s">
        <v>91</v>
      </c>
      <c r="D28" s="42">
        <v>21956</v>
      </c>
      <c r="E28" s="42">
        <f>D28</f>
        <v>21956</v>
      </c>
      <c r="F28" s="42">
        <f>F26-F27+6+329-998</f>
        <v>12141</v>
      </c>
      <c r="G28" s="63">
        <f>G26-G27</f>
        <v>8492.8</v>
      </c>
      <c r="H28" s="63">
        <f>H26-H27</f>
        <v>1322.4</v>
      </c>
      <c r="I28" s="42">
        <v>16679</v>
      </c>
      <c r="J28" s="42">
        <f>I28</f>
        <v>16679</v>
      </c>
      <c r="K28" s="42">
        <v>9225</v>
      </c>
      <c r="L28" s="42">
        <v>7240</v>
      </c>
      <c r="M28" s="42">
        <v>216</v>
      </c>
      <c r="N28" s="42"/>
    </row>
    <row r="29" spans="1:14" ht="27.75">
      <c r="A29" s="41" t="s">
        <v>127</v>
      </c>
      <c r="B29" s="36"/>
      <c r="C29" s="36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43"/>
    </row>
    <row r="30" spans="1:14" ht="62.25" customHeight="1">
      <c r="A30" s="40" t="s">
        <v>39</v>
      </c>
      <c r="B30" s="36" t="s">
        <v>7</v>
      </c>
      <c r="C30" s="36" t="s">
        <v>43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42"/>
    </row>
    <row r="31" spans="1:14" ht="69.75">
      <c r="A31" s="40" t="s">
        <v>40</v>
      </c>
      <c r="B31" s="36" t="s">
        <v>7</v>
      </c>
      <c r="C31" s="36" t="s">
        <v>44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42"/>
    </row>
    <row r="32" ht="6.75" customHeight="1">
      <c r="D32" s="14"/>
    </row>
    <row r="33" ht="18.75">
      <c r="A33" s="10" t="s">
        <v>27</v>
      </c>
    </row>
    <row r="34" spans="1:14" ht="21.75" customHeight="1">
      <c r="A34" s="68" t="s">
        <v>130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1:14" ht="21.75" customHeight="1">
      <c r="A35" s="68" t="s">
        <v>131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ht="3.75" customHeight="1"/>
    <row r="37" ht="18.75">
      <c r="A37" s="10" t="s">
        <v>124</v>
      </c>
    </row>
    <row r="38" ht="18.75">
      <c r="A38" s="26" t="s">
        <v>125</v>
      </c>
    </row>
    <row r="39" ht="18.75">
      <c r="A39" s="26" t="s">
        <v>140</v>
      </c>
    </row>
    <row r="40" spans="9:14" ht="8.25" customHeight="1">
      <c r="I40" s="17"/>
      <c r="J40" s="17"/>
      <c r="K40" s="17"/>
      <c r="L40" s="17"/>
      <c r="M40" s="17"/>
      <c r="N40" s="17"/>
    </row>
    <row r="41" spans="8:14" ht="27.75">
      <c r="H41" s="16" t="s">
        <v>164</v>
      </c>
      <c r="J41" s="18"/>
      <c r="K41" s="18"/>
      <c r="L41" s="18"/>
      <c r="M41" s="37" t="s">
        <v>166</v>
      </c>
      <c r="N41" s="17"/>
    </row>
    <row r="42" spans="1:14" ht="44.25" customHeight="1">
      <c r="A42" s="16"/>
      <c r="I42" s="17"/>
      <c r="J42" s="17"/>
      <c r="K42" s="19" t="s">
        <v>2</v>
      </c>
      <c r="L42" s="19"/>
      <c r="M42" s="19" t="s">
        <v>1</v>
      </c>
      <c r="N42" s="19"/>
    </row>
    <row r="43" spans="8:14" ht="27.75">
      <c r="H43" s="16" t="s">
        <v>0</v>
      </c>
      <c r="I43" s="17"/>
      <c r="J43" s="18"/>
      <c r="K43" s="18"/>
      <c r="L43" s="18"/>
      <c r="M43" s="37" t="s">
        <v>168</v>
      </c>
      <c r="N43" s="17"/>
    </row>
    <row r="44" spans="9:14" ht="20.25">
      <c r="I44" s="17"/>
      <c r="J44" s="17"/>
      <c r="K44" s="19" t="s">
        <v>2</v>
      </c>
      <c r="L44" s="19"/>
      <c r="M44" s="19" t="s">
        <v>1</v>
      </c>
      <c r="N44" s="19"/>
    </row>
    <row r="48" ht="18.75">
      <c r="A48" s="20"/>
    </row>
    <row r="49" ht="18.75">
      <c r="A49" s="20"/>
    </row>
    <row r="50" ht="18.75">
      <c r="A50" s="20"/>
    </row>
    <row r="51" ht="18.75">
      <c r="A51" s="20"/>
    </row>
    <row r="52" ht="18.75">
      <c r="A52" s="20"/>
    </row>
    <row r="53" ht="18.75">
      <c r="A53" s="20"/>
    </row>
    <row r="54" ht="18.75">
      <c r="A54" s="20"/>
    </row>
    <row r="55" ht="18.75">
      <c r="A55" s="20"/>
    </row>
    <row r="56" ht="18.75">
      <c r="A56" s="20"/>
    </row>
    <row r="57" ht="18.75">
      <c r="A57" s="20"/>
    </row>
    <row r="58" ht="18.75">
      <c r="A58" s="20"/>
    </row>
    <row r="59" ht="18.75">
      <c r="A59" s="20"/>
    </row>
    <row r="60" ht="18.75">
      <c r="A60" s="20"/>
    </row>
    <row r="61" ht="18.75">
      <c r="A61" s="20"/>
    </row>
    <row r="62" ht="18.75">
      <c r="A62" s="20"/>
    </row>
    <row r="63" ht="18.75">
      <c r="A63" s="20"/>
    </row>
  </sheetData>
  <sheetProtection/>
  <mergeCells count="15">
    <mergeCell ref="A34:N34"/>
    <mergeCell ref="A35:N35"/>
    <mergeCell ref="A13:A14"/>
    <mergeCell ref="B13:B14"/>
    <mergeCell ref="C13:C14"/>
    <mergeCell ref="D13:D14"/>
    <mergeCell ref="B3:N3"/>
    <mergeCell ref="F13:H13"/>
    <mergeCell ref="B5:N5"/>
    <mergeCell ref="B4:N4"/>
    <mergeCell ref="E13:E14"/>
    <mergeCell ref="J13:J14"/>
    <mergeCell ref="K13:M13"/>
    <mergeCell ref="N13:N14"/>
    <mergeCell ref="I13:I14"/>
  </mergeCells>
  <printOptions horizontalCentered="1"/>
  <pageMargins left="0.3937007874015748" right="0.3937007874015748" top="0.52" bottom="0.49" header="0.5118110236220472" footer="0.5118110236220472"/>
  <pageSetup horizontalDpi="600" verticalDpi="600" orientation="landscape" paperSize="8" scale="5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8"/>
  <sheetViews>
    <sheetView showGridLines="0" zoomScale="70" zoomScaleNormal="70" zoomScaleSheetLayoutView="75" zoomScalePageLayoutView="0" workbookViewId="0" topLeftCell="A82">
      <selection activeCell="A89" sqref="A89"/>
    </sheetView>
  </sheetViews>
  <sheetFormatPr defaultColWidth="9.140625" defaultRowHeight="12.75"/>
  <cols>
    <col min="1" max="1" width="78.28125" style="7" customWidth="1"/>
    <col min="2" max="2" width="14.8515625" style="7" customWidth="1"/>
    <col min="3" max="3" width="10.7109375" style="7" customWidth="1"/>
    <col min="4" max="4" width="21.421875" style="7" customWidth="1"/>
    <col min="5" max="5" width="20.00390625" style="7" customWidth="1"/>
    <col min="6" max="6" width="21.140625" style="7" customWidth="1"/>
    <col min="7" max="7" width="21.8515625" style="7" customWidth="1"/>
    <col min="8" max="8" width="22.8515625" style="7" customWidth="1"/>
    <col min="9" max="10" width="20.00390625" style="7" customWidth="1"/>
    <col min="11" max="11" width="20.7109375" style="7" customWidth="1"/>
    <col min="12" max="12" width="20.00390625" style="7" customWidth="1"/>
    <col min="13" max="13" width="21.7109375" style="7" customWidth="1"/>
    <col min="14" max="14" width="26.28125" style="7" customWidth="1"/>
    <col min="15" max="15" width="19.421875" style="7" customWidth="1"/>
    <col min="16" max="16" width="26.8515625" style="7" customWidth="1"/>
    <col min="17" max="16384" width="9.140625" style="7" customWidth="1"/>
  </cols>
  <sheetData>
    <row r="1" ht="20.25">
      <c r="P1" s="11" t="s">
        <v>139</v>
      </c>
    </row>
    <row r="2" spans="1:16" ht="51">
      <c r="A2" s="21" t="s">
        <v>110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2.5" customHeight="1">
      <c r="A3" s="6" t="s">
        <v>3</v>
      </c>
      <c r="B3" s="68" t="s">
        <v>45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8.75">
      <c r="A4" s="6" t="s">
        <v>4</v>
      </c>
      <c r="B4" s="68" t="s">
        <v>159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18.75">
      <c r="A5" s="6" t="s">
        <v>18</v>
      </c>
      <c r="B5" s="68" t="s">
        <v>49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ht="18.75">
      <c r="A6" s="6"/>
    </row>
    <row r="7" spans="1:16" ht="18.75">
      <c r="A7" s="6" t="s">
        <v>19</v>
      </c>
      <c r="B7" s="7" t="s">
        <v>160</v>
      </c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8.75">
      <c r="A8" s="6" t="s">
        <v>20</v>
      </c>
      <c r="B8" s="7">
        <v>208001719</v>
      </c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8.75">
      <c r="A9" s="6" t="s">
        <v>21</v>
      </c>
      <c r="B9" s="7" t="s">
        <v>162</v>
      </c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8.75">
      <c r="A10" s="6" t="s">
        <v>122</v>
      </c>
      <c r="B10" s="6" t="s">
        <v>163</v>
      </c>
      <c r="C10" s="6"/>
      <c r="D10" s="6"/>
      <c r="E10" s="6"/>
      <c r="F10" s="6"/>
      <c r="G10" s="6"/>
      <c r="H10" s="6"/>
      <c r="I10" s="6"/>
      <c r="J10" s="6"/>
      <c r="K10" s="6"/>
      <c r="L10" s="8"/>
      <c r="M10" s="8"/>
      <c r="N10" s="8"/>
      <c r="O10" s="8"/>
      <c r="P10" s="8"/>
    </row>
    <row r="11" spans="1:16" ht="18.75">
      <c r="A11" s="6" t="s">
        <v>22</v>
      </c>
      <c r="B11" s="14">
        <v>2019</v>
      </c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7:16" ht="60" customHeight="1">
      <c r="G12" s="8"/>
      <c r="H12" s="8"/>
      <c r="I12" s="8"/>
      <c r="J12" s="8"/>
      <c r="K12" s="8"/>
      <c r="L12" s="8"/>
      <c r="M12" s="8"/>
      <c r="N12" s="8"/>
      <c r="P12" s="13"/>
    </row>
    <row r="13" spans="1:16" ht="33" customHeight="1">
      <c r="A13" s="70" t="s">
        <v>5</v>
      </c>
      <c r="B13" s="70" t="s">
        <v>6</v>
      </c>
      <c r="C13" s="70" t="s">
        <v>17</v>
      </c>
      <c r="D13" s="70" t="s">
        <v>29</v>
      </c>
      <c r="E13" s="70" t="s">
        <v>50</v>
      </c>
      <c r="F13" s="69" t="s">
        <v>51</v>
      </c>
      <c r="G13" s="69"/>
      <c r="H13" s="69"/>
      <c r="I13" s="69"/>
      <c r="J13" s="70" t="s">
        <v>30</v>
      </c>
      <c r="K13" s="70" t="s">
        <v>84</v>
      </c>
      <c r="L13" s="69" t="s">
        <v>52</v>
      </c>
      <c r="M13" s="69"/>
      <c r="N13" s="69"/>
      <c r="O13" s="69"/>
      <c r="P13" s="70" t="s">
        <v>108</v>
      </c>
    </row>
    <row r="14" spans="1:16" ht="173.25" customHeight="1">
      <c r="A14" s="71"/>
      <c r="B14" s="71"/>
      <c r="C14" s="71"/>
      <c r="D14" s="71"/>
      <c r="E14" s="71"/>
      <c r="F14" s="1" t="s">
        <v>23</v>
      </c>
      <c r="G14" s="1" t="s">
        <v>24</v>
      </c>
      <c r="H14" s="1" t="s">
        <v>79</v>
      </c>
      <c r="I14" s="1" t="s">
        <v>25</v>
      </c>
      <c r="J14" s="71"/>
      <c r="K14" s="71"/>
      <c r="L14" s="1" t="s">
        <v>23</v>
      </c>
      <c r="M14" s="1" t="s">
        <v>24</v>
      </c>
      <c r="N14" s="1" t="s">
        <v>79</v>
      </c>
      <c r="O14" s="1" t="s">
        <v>25</v>
      </c>
      <c r="P14" s="71"/>
    </row>
    <row r="15" spans="1:16" ht="18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 t="s">
        <v>87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 t="s">
        <v>96</v>
      </c>
      <c r="O15" s="4">
        <v>15</v>
      </c>
      <c r="P15" s="4">
        <v>16</v>
      </c>
    </row>
    <row r="16" spans="1:16" ht="60.75">
      <c r="A16" s="49" t="s">
        <v>101</v>
      </c>
      <c r="B16" s="2" t="s">
        <v>7</v>
      </c>
      <c r="C16" s="27" t="s">
        <v>16</v>
      </c>
      <c r="D16" s="33">
        <f aca="true" t="shared" si="0" ref="D16:D25">F16+G16+I16</f>
        <v>108872</v>
      </c>
      <c r="E16" s="33">
        <f aca="true" t="shared" si="1" ref="E16:E25">D16</f>
        <v>108872</v>
      </c>
      <c r="F16" s="61">
        <f>F17+F25+F30+F38+F39+F41+F43+F44+F45</f>
        <v>103022</v>
      </c>
      <c r="G16" s="33">
        <f>G17+G25+G30+G38+G39+G40+G43+G44+G45</f>
        <v>1884</v>
      </c>
      <c r="H16" s="33">
        <f>H17+H25+H30+H38+H39+H41+H43+H44+H45</f>
        <v>104906</v>
      </c>
      <c r="I16" s="33">
        <f>I17+I25+I30+I38+I39+I40+I43+I44+I45</f>
        <v>3966</v>
      </c>
      <c r="J16" s="33">
        <f aca="true" t="shared" si="2" ref="J16:J25">L16+M16+O16</f>
        <v>104560</v>
      </c>
      <c r="K16" s="33">
        <f aca="true" t="shared" si="3" ref="K16:K25">J16</f>
        <v>104560</v>
      </c>
      <c r="L16" s="61">
        <f>L17+L25+L30+L38+L39+L41+L43+L44+L45</f>
        <v>99533</v>
      </c>
      <c r="M16" s="33">
        <f>M17+M25+M30+M38+M39+M40+M43+M44+M45</f>
        <v>2160</v>
      </c>
      <c r="N16" s="33">
        <f>N17+N25+N30+N38+N39+N41+N43+N44+N45</f>
        <v>101693</v>
      </c>
      <c r="O16" s="33">
        <f>O17+O25+O30+O38+O39+O40+O43+O44+O45</f>
        <v>2867</v>
      </c>
      <c r="P16" s="33"/>
    </row>
    <row r="17" spans="1:16" ht="40.5">
      <c r="A17" s="50" t="s">
        <v>113</v>
      </c>
      <c r="B17" s="2" t="s">
        <v>7</v>
      </c>
      <c r="C17" s="27" t="s">
        <v>41</v>
      </c>
      <c r="D17" s="33">
        <f t="shared" si="0"/>
        <v>37894</v>
      </c>
      <c r="E17" s="33">
        <f t="shared" si="1"/>
        <v>37894</v>
      </c>
      <c r="F17" s="33">
        <f>F18+F19+F24</f>
        <v>35791</v>
      </c>
      <c r="G17" s="33">
        <f>G18+G19+G24</f>
        <v>472</v>
      </c>
      <c r="H17" s="33">
        <f>H18+H19+H24</f>
        <v>36263</v>
      </c>
      <c r="I17" s="33">
        <f>I18+I19+I24</f>
        <v>1631</v>
      </c>
      <c r="J17" s="33">
        <f t="shared" si="2"/>
        <v>41245</v>
      </c>
      <c r="K17" s="33">
        <f t="shared" si="3"/>
        <v>41245</v>
      </c>
      <c r="L17" s="33">
        <f>L18+L19+L24</f>
        <v>38270</v>
      </c>
      <c r="M17" s="33">
        <f>M18+M19+M24</f>
        <v>652</v>
      </c>
      <c r="N17" s="33">
        <f>N18+N19+N24</f>
        <v>38922</v>
      </c>
      <c r="O17" s="33">
        <f>O18+O19+O24</f>
        <v>2323</v>
      </c>
      <c r="P17" s="33"/>
    </row>
    <row r="18" spans="1:16" ht="23.25">
      <c r="A18" s="51" t="s">
        <v>112</v>
      </c>
      <c r="B18" s="2" t="s">
        <v>7</v>
      </c>
      <c r="C18" s="27" t="s">
        <v>88</v>
      </c>
      <c r="D18" s="33">
        <f t="shared" si="0"/>
        <v>21394</v>
      </c>
      <c r="E18" s="33">
        <f t="shared" si="1"/>
        <v>21394</v>
      </c>
      <c r="F18" s="33">
        <f>32473-16330+986+2181</f>
        <v>19310</v>
      </c>
      <c r="G18" s="33">
        <f>382+52+22+4</f>
        <v>460</v>
      </c>
      <c r="H18" s="33">
        <f aca="true" t="shared" si="4" ref="H18:H24">F18+G18</f>
        <v>19770</v>
      </c>
      <c r="I18" s="33">
        <f>992+125+183+324</f>
        <v>1624</v>
      </c>
      <c r="J18" s="33">
        <f t="shared" si="2"/>
        <v>24891</v>
      </c>
      <c r="K18" s="33">
        <f t="shared" si="3"/>
        <v>24891</v>
      </c>
      <c r="L18" s="33">
        <v>21933</v>
      </c>
      <c r="M18" s="33">
        <v>645</v>
      </c>
      <c r="N18" s="33">
        <f aca="true" t="shared" si="5" ref="N18:N24">L18+M18</f>
        <v>22578</v>
      </c>
      <c r="O18" s="33">
        <v>2313</v>
      </c>
      <c r="P18" s="33"/>
    </row>
    <row r="19" spans="1:16" ht="81">
      <c r="A19" s="51" t="s">
        <v>147</v>
      </c>
      <c r="B19" s="3" t="s">
        <v>7</v>
      </c>
      <c r="C19" s="27" t="s">
        <v>89</v>
      </c>
      <c r="D19" s="33">
        <f t="shared" si="0"/>
        <v>16330</v>
      </c>
      <c r="E19" s="33">
        <f t="shared" si="1"/>
        <v>16330</v>
      </c>
      <c r="F19" s="33">
        <v>16330</v>
      </c>
      <c r="G19" s="33"/>
      <c r="H19" s="33">
        <f t="shared" si="4"/>
        <v>16330</v>
      </c>
      <c r="I19" s="33"/>
      <c r="J19" s="33">
        <f t="shared" si="2"/>
        <v>16186</v>
      </c>
      <c r="K19" s="33">
        <f t="shared" si="3"/>
        <v>16186</v>
      </c>
      <c r="L19" s="33">
        <v>16186</v>
      </c>
      <c r="M19" s="33"/>
      <c r="N19" s="33">
        <f t="shared" si="5"/>
        <v>16186</v>
      </c>
      <c r="O19" s="33"/>
      <c r="P19" s="33"/>
    </row>
    <row r="20" spans="1:16" ht="23.25">
      <c r="A20" s="52" t="s">
        <v>156</v>
      </c>
      <c r="B20" s="3" t="s">
        <v>7</v>
      </c>
      <c r="C20" s="27"/>
      <c r="D20" s="33">
        <f t="shared" si="0"/>
        <v>0</v>
      </c>
      <c r="E20" s="33">
        <f t="shared" si="1"/>
        <v>0</v>
      </c>
      <c r="F20" s="33"/>
      <c r="G20" s="33"/>
      <c r="H20" s="33">
        <f t="shared" si="4"/>
        <v>0</v>
      </c>
      <c r="I20" s="33"/>
      <c r="J20" s="33">
        <f t="shared" si="2"/>
        <v>0</v>
      </c>
      <c r="K20" s="33">
        <f t="shared" si="3"/>
        <v>0</v>
      </c>
      <c r="L20" s="33"/>
      <c r="M20" s="33"/>
      <c r="N20" s="33">
        <f t="shared" si="5"/>
        <v>0</v>
      </c>
      <c r="O20" s="33"/>
      <c r="P20" s="33"/>
    </row>
    <row r="21" spans="1:16" ht="23.25">
      <c r="A21" s="52" t="s">
        <v>148</v>
      </c>
      <c r="B21" s="3" t="s">
        <v>7</v>
      </c>
      <c r="C21" s="27"/>
      <c r="D21" s="33">
        <f t="shared" si="0"/>
        <v>0</v>
      </c>
      <c r="E21" s="33">
        <f t="shared" si="1"/>
        <v>0</v>
      </c>
      <c r="F21" s="33"/>
      <c r="G21" s="33"/>
      <c r="H21" s="33">
        <f t="shared" si="4"/>
        <v>0</v>
      </c>
      <c r="I21" s="33"/>
      <c r="J21" s="33">
        <f t="shared" si="2"/>
        <v>0</v>
      </c>
      <c r="K21" s="33">
        <f t="shared" si="3"/>
        <v>0</v>
      </c>
      <c r="L21" s="33"/>
      <c r="M21" s="33"/>
      <c r="N21" s="33">
        <f t="shared" si="5"/>
        <v>0</v>
      </c>
      <c r="O21" s="33"/>
      <c r="P21" s="33"/>
    </row>
    <row r="22" spans="1:16" ht="23.25">
      <c r="A22" s="52" t="s">
        <v>149</v>
      </c>
      <c r="B22" s="3" t="s">
        <v>7</v>
      </c>
      <c r="C22" s="27"/>
      <c r="D22" s="33">
        <f t="shared" si="0"/>
        <v>2871</v>
      </c>
      <c r="E22" s="33">
        <f t="shared" si="1"/>
        <v>2871</v>
      </c>
      <c r="F22" s="33">
        <v>2871</v>
      </c>
      <c r="G22" s="33"/>
      <c r="H22" s="33">
        <f t="shared" si="4"/>
        <v>2871</v>
      </c>
      <c r="I22" s="33"/>
      <c r="J22" s="33">
        <f t="shared" si="2"/>
        <v>951</v>
      </c>
      <c r="K22" s="33">
        <f t="shared" si="3"/>
        <v>951</v>
      </c>
      <c r="L22" s="33">
        <v>951</v>
      </c>
      <c r="M22" s="33"/>
      <c r="N22" s="33">
        <f t="shared" si="5"/>
        <v>951</v>
      </c>
      <c r="O22" s="33"/>
      <c r="P22" s="33"/>
    </row>
    <row r="23" spans="1:16" ht="23.25">
      <c r="A23" s="52" t="s">
        <v>150</v>
      </c>
      <c r="B23" s="3" t="s">
        <v>7</v>
      </c>
      <c r="C23" s="27"/>
      <c r="D23" s="33">
        <f t="shared" si="0"/>
        <v>13459</v>
      </c>
      <c r="E23" s="33">
        <f t="shared" si="1"/>
        <v>13459</v>
      </c>
      <c r="F23" s="33">
        <v>13459</v>
      </c>
      <c r="G23" s="33"/>
      <c r="H23" s="33">
        <f t="shared" si="4"/>
        <v>13459</v>
      </c>
      <c r="I23" s="33"/>
      <c r="J23" s="33">
        <f t="shared" si="2"/>
        <v>15235</v>
      </c>
      <c r="K23" s="33">
        <f t="shared" si="3"/>
        <v>15235</v>
      </c>
      <c r="L23" s="33">
        <v>15235</v>
      </c>
      <c r="M23" s="33"/>
      <c r="N23" s="33">
        <f t="shared" si="5"/>
        <v>15235</v>
      </c>
      <c r="O23" s="33"/>
      <c r="P23" s="33"/>
    </row>
    <row r="24" spans="1:16" ht="40.5">
      <c r="A24" s="51" t="s">
        <v>57</v>
      </c>
      <c r="B24" s="2" t="s">
        <v>7</v>
      </c>
      <c r="C24" s="27" t="s">
        <v>90</v>
      </c>
      <c r="D24" s="33">
        <f t="shared" si="0"/>
        <v>170</v>
      </c>
      <c r="E24" s="33">
        <f t="shared" si="1"/>
        <v>170</v>
      </c>
      <c r="F24" s="33">
        <v>151</v>
      </c>
      <c r="G24" s="33">
        <f>11+1</f>
        <v>12</v>
      </c>
      <c r="H24" s="33">
        <f t="shared" si="4"/>
        <v>163</v>
      </c>
      <c r="I24" s="33">
        <v>7</v>
      </c>
      <c r="J24" s="33">
        <f t="shared" si="2"/>
        <v>168</v>
      </c>
      <c r="K24" s="33">
        <f t="shared" si="3"/>
        <v>168</v>
      </c>
      <c r="L24" s="33">
        <v>151</v>
      </c>
      <c r="M24" s="33">
        <v>7</v>
      </c>
      <c r="N24" s="33">
        <f t="shared" si="5"/>
        <v>158</v>
      </c>
      <c r="O24" s="33">
        <v>10</v>
      </c>
      <c r="P24" s="33"/>
    </row>
    <row r="25" spans="1:16" ht="45" customHeight="1">
      <c r="A25" s="50" t="s">
        <v>102</v>
      </c>
      <c r="B25" s="2" t="s">
        <v>7</v>
      </c>
      <c r="C25" s="27" t="s">
        <v>42</v>
      </c>
      <c r="D25" s="33">
        <f t="shared" si="0"/>
        <v>0</v>
      </c>
      <c r="E25" s="33">
        <f t="shared" si="1"/>
        <v>0</v>
      </c>
      <c r="F25" s="33">
        <f>F26+F27+F28+F29</f>
        <v>0</v>
      </c>
      <c r="G25" s="33"/>
      <c r="H25" s="33">
        <f>H26+H27+H28+H29</f>
        <v>0</v>
      </c>
      <c r="I25" s="33">
        <f>I26+I27+I28+I29</f>
        <v>0</v>
      </c>
      <c r="J25" s="33">
        <f t="shared" si="2"/>
        <v>0</v>
      </c>
      <c r="K25" s="33">
        <f t="shared" si="3"/>
        <v>0</v>
      </c>
      <c r="L25" s="33">
        <f>L26+L27+L28+L29</f>
        <v>0</v>
      </c>
      <c r="M25" s="33"/>
      <c r="N25" s="33">
        <f>N26+N27+N28+N29</f>
        <v>0</v>
      </c>
      <c r="O25" s="33">
        <f>O26+O27+O28+O29</f>
        <v>0</v>
      </c>
      <c r="P25" s="33"/>
    </row>
    <row r="26" spans="1:16" ht="23.25">
      <c r="A26" s="51" t="s">
        <v>48</v>
      </c>
      <c r="B26" s="2" t="s">
        <v>7</v>
      </c>
      <c r="C26" s="27" t="s">
        <v>97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23.25">
      <c r="A27" s="51" t="s">
        <v>53</v>
      </c>
      <c r="B27" s="2" t="s">
        <v>7</v>
      </c>
      <c r="C27" s="27" t="s">
        <v>98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6" ht="40.5">
      <c r="A28" s="51" t="s">
        <v>77</v>
      </c>
      <c r="B28" s="2" t="s">
        <v>7</v>
      </c>
      <c r="C28" s="27" t="s">
        <v>99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ht="42" customHeight="1">
      <c r="A29" s="51" t="s">
        <v>69</v>
      </c>
      <c r="B29" s="2" t="s">
        <v>7</v>
      </c>
      <c r="C29" s="27" t="s">
        <v>100</v>
      </c>
      <c r="D29" s="33">
        <f aca="true" t="shared" si="6" ref="D29:D62">F29+G29+I29</f>
        <v>0</v>
      </c>
      <c r="E29" s="33">
        <f aca="true" t="shared" si="7" ref="E29:E62">D29</f>
        <v>0</v>
      </c>
      <c r="F29" s="33"/>
      <c r="G29" s="33"/>
      <c r="H29" s="33">
        <f aca="true" t="shared" si="8" ref="H29:H39">F29+G29</f>
        <v>0</v>
      </c>
      <c r="I29" s="33"/>
      <c r="J29" s="33">
        <f aca="true" t="shared" si="9" ref="J29:J62">L29+M29+O29</f>
        <v>0</v>
      </c>
      <c r="K29" s="33">
        <f aca="true" t="shared" si="10" ref="K29:K62">J29</f>
        <v>0</v>
      </c>
      <c r="L29" s="33"/>
      <c r="M29" s="33"/>
      <c r="N29" s="33">
        <f aca="true" t="shared" si="11" ref="N29:N39">L29+M29</f>
        <v>0</v>
      </c>
      <c r="O29" s="33"/>
      <c r="P29" s="33"/>
    </row>
    <row r="30" spans="1:16" ht="23.25">
      <c r="A30" s="50" t="s">
        <v>47</v>
      </c>
      <c r="B30" s="2" t="s">
        <v>7</v>
      </c>
      <c r="C30" s="27" t="s">
        <v>91</v>
      </c>
      <c r="D30" s="33">
        <f t="shared" si="6"/>
        <v>31728</v>
      </c>
      <c r="E30" s="33">
        <f t="shared" si="7"/>
        <v>31728</v>
      </c>
      <c r="F30" s="33">
        <v>28992</v>
      </c>
      <c r="G30" s="33">
        <f>910+92</f>
        <v>1002</v>
      </c>
      <c r="H30" s="33">
        <f t="shared" si="8"/>
        <v>29994</v>
      </c>
      <c r="I30" s="33">
        <f>1714+20</f>
        <v>1734</v>
      </c>
      <c r="J30" s="33">
        <f t="shared" si="9"/>
        <v>31209</v>
      </c>
      <c r="K30" s="33">
        <f t="shared" si="10"/>
        <v>31209</v>
      </c>
      <c r="L30" s="33">
        <v>30100</v>
      </c>
      <c r="M30" s="33">
        <v>862</v>
      </c>
      <c r="N30" s="33">
        <f t="shared" si="11"/>
        <v>30962</v>
      </c>
      <c r="O30" s="33">
        <v>247</v>
      </c>
      <c r="P30" s="33"/>
    </row>
    <row r="31" spans="1:16" ht="23.25">
      <c r="A31" s="52" t="s">
        <v>144</v>
      </c>
      <c r="B31" s="2" t="s">
        <v>7</v>
      </c>
      <c r="C31" s="27"/>
      <c r="D31" s="33">
        <f t="shared" si="6"/>
        <v>5303</v>
      </c>
      <c r="E31" s="33">
        <f t="shared" si="7"/>
        <v>5303</v>
      </c>
      <c r="F31" s="33">
        <v>4836</v>
      </c>
      <c r="G31" s="33">
        <v>283</v>
      </c>
      <c r="H31" s="33">
        <f t="shared" si="8"/>
        <v>5119</v>
      </c>
      <c r="I31" s="33">
        <v>184</v>
      </c>
      <c r="J31" s="33">
        <f t="shared" si="9"/>
        <v>4996</v>
      </c>
      <c r="K31" s="33">
        <f t="shared" si="10"/>
        <v>4996</v>
      </c>
      <c r="L31" s="33">
        <v>4676</v>
      </c>
      <c r="M31" s="33">
        <v>271</v>
      </c>
      <c r="N31" s="33">
        <f t="shared" si="11"/>
        <v>4947</v>
      </c>
      <c r="O31" s="33">
        <v>49</v>
      </c>
      <c r="P31" s="33"/>
    </row>
    <row r="32" spans="1:16" ht="23.25">
      <c r="A32" s="52" t="s">
        <v>145</v>
      </c>
      <c r="B32" s="2" t="s">
        <v>7</v>
      </c>
      <c r="C32" s="27"/>
      <c r="D32" s="33">
        <f t="shared" si="6"/>
        <v>4819</v>
      </c>
      <c r="E32" s="33">
        <f t="shared" si="7"/>
        <v>4819</v>
      </c>
      <c r="F32" s="33">
        <v>4352</v>
      </c>
      <c r="G32" s="33">
        <v>283</v>
      </c>
      <c r="H32" s="33">
        <f t="shared" si="8"/>
        <v>4635</v>
      </c>
      <c r="I32" s="33">
        <v>184</v>
      </c>
      <c r="J32" s="33">
        <f t="shared" si="9"/>
        <v>4528</v>
      </c>
      <c r="K32" s="33">
        <f t="shared" si="10"/>
        <v>4528</v>
      </c>
      <c r="L32" s="33">
        <v>4208</v>
      </c>
      <c r="M32" s="33">
        <v>271</v>
      </c>
      <c r="N32" s="33">
        <f t="shared" si="11"/>
        <v>4479</v>
      </c>
      <c r="O32" s="33">
        <v>49</v>
      </c>
      <c r="P32" s="33"/>
    </row>
    <row r="33" spans="1:16" ht="23.25">
      <c r="A33" s="52" t="s">
        <v>146</v>
      </c>
      <c r="B33" s="2" t="s">
        <v>7</v>
      </c>
      <c r="C33" s="27"/>
      <c r="D33" s="33">
        <f t="shared" si="6"/>
        <v>21606</v>
      </c>
      <c r="E33" s="33">
        <f t="shared" si="7"/>
        <v>21606</v>
      </c>
      <c r="F33" s="33">
        <v>19804</v>
      </c>
      <c r="G33" s="33">
        <v>436</v>
      </c>
      <c r="H33" s="33">
        <f t="shared" si="8"/>
        <v>20240</v>
      </c>
      <c r="I33" s="33">
        <v>1366</v>
      </c>
      <c r="J33" s="33">
        <f t="shared" si="9"/>
        <v>21685</v>
      </c>
      <c r="K33" s="33">
        <f t="shared" si="10"/>
        <v>21685</v>
      </c>
      <c r="L33" s="33">
        <v>21216</v>
      </c>
      <c r="M33" s="33">
        <v>320</v>
      </c>
      <c r="N33" s="33">
        <f t="shared" si="11"/>
        <v>21536</v>
      </c>
      <c r="O33" s="33">
        <v>149</v>
      </c>
      <c r="P33" s="33"/>
    </row>
    <row r="34" spans="1:16" ht="60.75">
      <c r="A34" s="53" t="s">
        <v>137</v>
      </c>
      <c r="B34" s="2" t="s">
        <v>75</v>
      </c>
      <c r="C34" s="27" t="s">
        <v>46</v>
      </c>
      <c r="D34" s="33">
        <f t="shared" si="6"/>
        <v>95</v>
      </c>
      <c r="E34" s="33">
        <f t="shared" si="7"/>
        <v>95</v>
      </c>
      <c r="F34" s="33">
        <v>85</v>
      </c>
      <c r="G34" s="33">
        <v>5</v>
      </c>
      <c r="H34" s="33">
        <f t="shared" si="8"/>
        <v>90</v>
      </c>
      <c r="I34" s="33">
        <v>5</v>
      </c>
      <c r="J34" s="33">
        <f t="shared" si="9"/>
        <v>95</v>
      </c>
      <c r="K34" s="33">
        <f t="shared" si="10"/>
        <v>95</v>
      </c>
      <c r="L34" s="33">
        <v>85</v>
      </c>
      <c r="M34" s="33">
        <v>5</v>
      </c>
      <c r="N34" s="33">
        <f t="shared" si="11"/>
        <v>90</v>
      </c>
      <c r="O34" s="33">
        <v>5</v>
      </c>
      <c r="P34" s="33"/>
    </row>
    <row r="35" spans="1:16" ht="23.25">
      <c r="A35" s="52" t="s">
        <v>144</v>
      </c>
      <c r="B35" s="2" t="s">
        <v>75</v>
      </c>
      <c r="C35" s="27"/>
      <c r="D35" s="33">
        <f t="shared" si="6"/>
        <v>12</v>
      </c>
      <c r="E35" s="33">
        <f t="shared" si="7"/>
        <v>12</v>
      </c>
      <c r="F35" s="33">
        <v>10</v>
      </c>
      <c r="G35" s="33">
        <v>1</v>
      </c>
      <c r="H35" s="33">
        <f t="shared" si="8"/>
        <v>11</v>
      </c>
      <c r="I35" s="33">
        <v>1</v>
      </c>
      <c r="J35" s="33">
        <f t="shared" si="9"/>
        <v>12</v>
      </c>
      <c r="K35" s="33">
        <f t="shared" si="10"/>
        <v>12</v>
      </c>
      <c r="L35" s="33">
        <v>10</v>
      </c>
      <c r="M35" s="33">
        <v>1</v>
      </c>
      <c r="N35" s="33">
        <f t="shared" si="11"/>
        <v>11</v>
      </c>
      <c r="O35" s="33">
        <v>1</v>
      </c>
      <c r="P35" s="33"/>
    </row>
    <row r="36" spans="1:16" ht="23.25">
      <c r="A36" s="52" t="s">
        <v>145</v>
      </c>
      <c r="B36" s="2" t="s">
        <v>75</v>
      </c>
      <c r="C36" s="27"/>
      <c r="D36" s="33">
        <f t="shared" si="6"/>
        <v>11</v>
      </c>
      <c r="E36" s="33">
        <f t="shared" si="7"/>
        <v>11</v>
      </c>
      <c r="F36" s="33">
        <v>9</v>
      </c>
      <c r="G36" s="33">
        <v>1</v>
      </c>
      <c r="H36" s="33">
        <f t="shared" si="8"/>
        <v>10</v>
      </c>
      <c r="I36" s="33">
        <v>1</v>
      </c>
      <c r="J36" s="33">
        <f t="shared" si="9"/>
        <v>11</v>
      </c>
      <c r="K36" s="33">
        <f t="shared" si="10"/>
        <v>11</v>
      </c>
      <c r="L36" s="33">
        <v>9</v>
      </c>
      <c r="M36" s="33">
        <v>1</v>
      </c>
      <c r="N36" s="33">
        <f t="shared" si="11"/>
        <v>10</v>
      </c>
      <c r="O36" s="33">
        <v>1</v>
      </c>
      <c r="P36" s="33"/>
    </row>
    <row r="37" spans="1:16" ht="23.25">
      <c r="A37" s="52" t="s">
        <v>146</v>
      </c>
      <c r="B37" s="2" t="s">
        <v>75</v>
      </c>
      <c r="C37" s="27"/>
      <c r="D37" s="33">
        <f t="shared" si="6"/>
        <v>72</v>
      </c>
      <c r="E37" s="33">
        <f t="shared" si="7"/>
        <v>72</v>
      </c>
      <c r="F37" s="33">
        <v>66</v>
      </c>
      <c r="G37" s="33">
        <v>3</v>
      </c>
      <c r="H37" s="33">
        <f t="shared" si="8"/>
        <v>69</v>
      </c>
      <c r="I37" s="33">
        <v>3</v>
      </c>
      <c r="J37" s="33">
        <f t="shared" si="9"/>
        <v>72</v>
      </c>
      <c r="K37" s="33">
        <f t="shared" si="10"/>
        <v>72</v>
      </c>
      <c r="L37" s="33">
        <v>66</v>
      </c>
      <c r="M37" s="33">
        <v>3</v>
      </c>
      <c r="N37" s="33">
        <f t="shared" si="11"/>
        <v>69</v>
      </c>
      <c r="O37" s="33">
        <v>3</v>
      </c>
      <c r="P37" s="33"/>
    </row>
    <row r="38" spans="1:16" ht="121.5">
      <c r="A38" s="50" t="s">
        <v>55</v>
      </c>
      <c r="B38" s="2" t="s">
        <v>7</v>
      </c>
      <c r="C38" s="27" t="s">
        <v>43</v>
      </c>
      <c r="D38" s="33">
        <f t="shared" si="6"/>
        <v>8995</v>
      </c>
      <c r="E38" s="33">
        <f t="shared" si="7"/>
        <v>8995</v>
      </c>
      <c r="F38" s="33">
        <v>8183</v>
      </c>
      <c r="G38" s="33">
        <f>268+25</f>
        <v>293</v>
      </c>
      <c r="H38" s="33">
        <f t="shared" si="8"/>
        <v>8476</v>
      </c>
      <c r="I38" s="33">
        <f>513+6</f>
        <v>519</v>
      </c>
      <c r="J38" s="33">
        <f t="shared" si="9"/>
        <v>7859</v>
      </c>
      <c r="K38" s="33">
        <f t="shared" si="10"/>
        <v>7859</v>
      </c>
      <c r="L38" s="33">
        <v>7556</v>
      </c>
      <c r="M38" s="33">
        <v>239</v>
      </c>
      <c r="N38" s="33">
        <f t="shared" si="11"/>
        <v>7795</v>
      </c>
      <c r="O38" s="33">
        <v>64</v>
      </c>
      <c r="P38" s="33"/>
    </row>
    <row r="39" spans="1:16" ht="23.25">
      <c r="A39" s="50" t="s">
        <v>56</v>
      </c>
      <c r="B39" s="2" t="s">
        <v>7</v>
      </c>
      <c r="C39" s="27" t="s">
        <v>44</v>
      </c>
      <c r="D39" s="33">
        <f t="shared" si="6"/>
        <v>24499</v>
      </c>
      <c r="E39" s="33">
        <f t="shared" si="7"/>
        <v>24499</v>
      </c>
      <c r="F39" s="33">
        <v>24499</v>
      </c>
      <c r="G39" s="33"/>
      <c r="H39" s="33">
        <f t="shared" si="8"/>
        <v>24499</v>
      </c>
      <c r="I39" s="33"/>
      <c r="J39" s="33">
        <f t="shared" si="9"/>
        <v>22404</v>
      </c>
      <c r="K39" s="33">
        <f t="shared" si="10"/>
        <v>22404</v>
      </c>
      <c r="L39" s="33">
        <v>22404</v>
      </c>
      <c r="M39" s="33"/>
      <c r="N39" s="33">
        <f t="shared" si="11"/>
        <v>22404</v>
      </c>
      <c r="O39" s="33"/>
      <c r="P39" s="33"/>
    </row>
    <row r="40" spans="1:16" ht="40.5" customHeight="1">
      <c r="A40" s="50" t="s">
        <v>103</v>
      </c>
      <c r="B40" s="2" t="s">
        <v>7</v>
      </c>
      <c r="C40" s="27" t="s">
        <v>65</v>
      </c>
      <c r="D40" s="33">
        <f t="shared" si="6"/>
        <v>43</v>
      </c>
      <c r="E40" s="33">
        <f t="shared" si="7"/>
        <v>43</v>
      </c>
      <c r="F40" s="33">
        <f>F41</f>
        <v>43</v>
      </c>
      <c r="G40" s="33"/>
      <c r="H40" s="33">
        <f>H41+H42</f>
        <v>43</v>
      </c>
      <c r="I40" s="33">
        <f>I41+I42</f>
        <v>0</v>
      </c>
      <c r="J40" s="33">
        <f t="shared" si="9"/>
        <v>56</v>
      </c>
      <c r="K40" s="33">
        <f t="shared" si="10"/>
        <v>56</v>
      </c>
      <c r="L40" s="33">
        <f>L41</f>
        <v>56</v>
      </c>
      <c r="M40" s="33"/>
      <c r="N40" s="33">
        <f>N41+N42</f>
        <v>56</v>
      </c>
      <c r="O40" s="33">
        <f>O41+O42</f>
        <v>0</v>
      </c>
      <c r="P40" s="33"/>
    </row>
    <row r="41" spans="1:16" ht="23.25">
      <c r="A41" s="53" t="s">
        <v>58</v>
      </c>
      <c r="B41" s="2" t="s">
        <v>7</v>
      </c>
      <c r="C41" s="28">
        <v>161</v>
      </c>
      <c r="D41" s="33">
        <f t="shared" si="6"/>
        <v>43</v>
      </c>
      <c r="E41" s="33">
        <f t="shared" si="7"/>
        <v>43</v>
      </c>
      <c r="F41" s="33">
        <v>43</v>
      </c>
      <c r="G41" s="33"/>
      <c r="H41" s="33">
        <f aca="true" t="shared" si="12" ref="H41:H62">F41+G41</f>
        <v>43</v>
      </c>
      <c r="I41" s="33"/>
      <c r="J41" s="33">
        <f t="shared" si="9"/>
        <v>56</v>
      </c>
      <c r="K41" s="33">
        <f t="shared" si="10"/>
        <v>56</v>
      </c>
      <c r="L41" s="33">
        <v>56</v>
      </c>
      <c r="M41" s="33"/>
      <c r="N41" s="33">
        <f aca="true" t="shared" si="13" ref="N41:N62">L41+M41</f>
        <v>56</v>
      </c>
      <c r="O41" s="33"/>
      <c r="P41" s="33"/>
    </row>
    <row r="42" spans="1:16" ht="23.25">
      <c r="A42" s="53" t="s">
        <v>59</v>
      </c>
      <c r="B42" s="2" t="s">
        <v>7</v>
      </c>
      <c r="C42" s="28">
        <v>162</v>
      </c>
      <c r="D42" s="33">
        <f t="shared" si="6"/>
        <v>0</v>
      </c>
      <c r="E42" s="33">
        <f t="shared" si="7"/>
        <v>0</v>
      </c>
      <c r="F42" s="33"/>
      <c r="G42" s="33"/>
      <c r="H42" s="33">
        <f t="shared" si="12"/>
        <v>0</v>
      </c>
      <c r="I42" s="33"/>
      <c r="J42" s="33">
        <f t="shared" si="9"/>
        <v>0</v>
      </c>
      <c r="K42" s="33">
        <f t="shared" si="10"/>
        <v>0</v>
      </c>
      <c r="L42" s="33"/>
      <c r="M42" s="33"/>
      <c r="N42" s="33">
        <f t="shared" si="13"/>
        <v>0</v>
      </c>
      <c r="O42" s="33"/>
      <c r="P42" s="33"/>
    </row>
    <row r="43" spans="1:16" ht="40.5">
      <c r="A43" s="50" t="s">
        <v>76</v>
      </c>
      <c r="B43" s="2" t="s">
        <v>7</v>
      </c>
      <c r="C43" s="27" t="s">
        <v>66</v>
      </c>
      <c r="D43" s="33">
        <f t="shared" si="6"/>
        <v>0</v>
      </c>
      <c r="E43" s="33">
        <f t="shared" si="7"/>
        <v>0</v>
      </c>
      <c r="F43" s="33"/>
      <c r="G43" s="33"/>
      <c r="H43" s="33">
        <f t="shared" si="12"/>
        <v>0</v>
      </c>
      <c r="I43" s="33"/>
      <c r="J43" s="33">
        <f t="shared" si="9"/>
        <v>0</v>
      </c>
      <c r="K43" s="33">
        <f t="shared" si="10"/>
        <v>0</v>
      </c>
      <c r="L43" s="33"/>
      <c r="M43" s="33"/>
      <c r="N43" s="33">
        <f t="shared" si="13"/>
        <v>0</v>
      </c>
      <c r="O43" s="33"/>
      <c r="P43" s="33"/>
    </row>
    <row r="44" spans="1:16" ht="60.75">
      <c r="A44" s="50" t="s">
        <v>60</v>
      </c>
      <c r="B44" s="2" t="s">
        <v>7</v>
      </c>
      <c r="C44" s="27" t="s">
        <v>67</v>
      </c>
      <c r="D44" s="33">
        <f t="shared" si="6"/>
        <v>0</v>
      </c>
      <c r="E44" s="33">
        <f t="shared" si="7"/>
        <v>0</v>
      </c>
      <c r="F44" s="33"/>
      <c r="G44" s="33"/>
      <c r="H44" s="33">
        <f t="shared" si="12"/>
        <v>0</v>
      </c>
      <c r="I44" s="33"/>
      <c r="J44" s="33">
        <f t="shared" si="9"/>
        <v>0</v>
      </c>
      <c r="K44" s="33">
        <f t="shared" si="10"/>
        <v>0</v>
      </c>
      <c r="L44" s="33"/>
      <c r="M44" s="33"/>
      <c r="N44" s="33">
        <f t="shared" si="13"/>
        <v>0</v>
      </c>
      <c r="O44" s="33"/>
      <c r="P44" s="33"/>
    </row>
    <row r="45" spans="1:16" ht="23.25">
      <c r="A45" s="50" t="s">
        <v>38</v>
      </c>
      <c r="B45" s="2" t="s">
        <v>7</v>
      </c>
      <c r="C45" s="27" t="s">
        <v>68</v>
      </c>
      <c r="D45" s="33">
        <f t="shared" si="6"/>
        <v>5713</v>
      </c>
      <c r="E45" s="33">
        <f t="shared" si="7"/>
        <v>5713</v>
      </c>
      <c r="F45" s="33">
        <v>5514</v>
      </c>
      <c r="G45" s="33">
        <v>117</v>
      </c>
      <c r="H45" s="33">
        <f t="shared" si="12"/>
        <v>5631</v>
      </c>
      <c r="I45" s="33">
        <v>82</v>
      </c>
      <c r="J45" s="33">
        <f t="shared" si="9"/>
        <v>1787</v>
      </c>
      <c r="K45" s="33">
        <f t="shared" si="10"/>
        <v>1787</v>
      </c>
      <c r="L45" s="33">
        <v>1147</v>
      </c>
      <c r="M45" s="33">
        <v>407</v>
      </c>
      <c r="N45" s="33">
        <f t="shared" si="13"/>
        <v>1554</v>
      </c>
      <c r="O45" s="33">
        <v>233</v>
      </c>
      <c r="P45" s="33"/>
    </row>
    <row r="46" spans="1:16" ht="60.75">
      <c r="A46" s="49" t="s">
        <v>143</v>
      </c>
      <c r="B46" s="2" t="s">
        <v>7</v>
      </c>
      <c r="C46" s="27" t="s">
        <v>70</v>
      </c>
      <c r="D46" s="33">
        <f t="shared" si="6"/>
        <v>37306</v>
      </c>
      <c r="E46" s="33">
        <f t="shared" si="7"/>
        <v>37306</v>
      </c>
      <c r="F46" s="33">
        <f>SUM(F47:F51)</f>
        <v>26729</v>
      </c>
      <c r="G46" s="33">
        <f>SUM(G47:G51)</f>
        <v>10577</v>
      </c>
      <c r="H46" s="33">
        <f t="shared" si="12"/>
        <v>37306</v>
      </c>
      <c r="I46" s="33"/>
      <c r="J46" s="33">
        <f t="shared" si="9"/>
        <v>0</v>
      </c>
      <c r="K46" s="33">
        <f t="shared" si="10"/>
        <v>0</v>
      </c>
      <c r="L46" s="33">
        <f>SUM(L47:L51)</f>
        <v>0</v>
      </c>
      <c r="M46" s="33">
        <f>SUM(M47:M51)</f>
        <v>0</v>
      </c>
      <c r="N46" s="33">
        <f t="shared" si="13"/>
        <v>0</v>
      </c>
      <c r="O46" s="33"/>
      <c r="P46" s="33"/>
    </row>
    <row r="47" spans="1:16" ht="23.25">
      <c r="A47" s="50" t="s">
        <v>78</v>
      </c>
      <c r="B47" s="2"/>
      <c r="C47" s="27" t="s">
        <v>71</v>
      </c>
      <c r="D47" s="33">
        <f t="shared" si="6"/>
        <v>0</v>
      </c>
      <c r="E47" s="33">
        <f t="shared" si="7"/>
        <v>0</v>
      </c>
      <c r="F47" s="33"/>
      <c r="G47" s="33"/>
      <c r="H47" s="33">
        <f t="shared" si="12"/>
        <v>0</v>
      </c>
      <c r="I47" s="33"/>
      <c r="J47" s="33">
        <f t="shared" si="9"/>
        <v>0</v>
      </c>
      <c r="K47" s="33">
        <f t="shared" si="10"/>
        <v>0</v>
      </c>
      <c r="L47" s="33"/>
      <c r="M47" s="33"/>
      <c r="N47" s="33">
        <f t="shared" si="13"/>
        <v>0</v>
      </c>
      <c r="O47" s="33"/>
      <c r="P47" s="33"/>
    </row>
    <row r="48" spans="1:16" ht="23.25">
      <c r="A48" s="50" t="s">
        <v>61</v>
      </c>
      <c r="B48" s="2" t="s">
        <v>7</v>
      </c>
      <c r="C48" s="27" t="s">
        <v>72</v>
      </c>
      <c r="D48" s="33">
        <f t="shared" si="6"/>
        <v>36800</v>
      </c>
      <c r="E48" s="33">
        <f t="shared" si="7"/>
        <v>36800</v>
      </c>
      <c r="F48" s="33">
        <f>11144+15079</f>
        <v>26223</v>
      </c>
      <c r="G48" s="33">
        <v>10577</v>
      </c>
      <c r="H48" s="33">
        <f t="shared" si="12"/>
        <v>36800</v>
      </c>
      <c r="I48" s="33"/>
      <c r="J48" s="33">
        <f t="shared" si="9"/>
        <v>0</v>
      </c>
      <c r="K48" s="33">
        <f t="shared" si="10"/>
        <v>0</v>
      </c>
      <c r="L48" s="33"/>
      <c r="M48" s="33"/>
      <c r="N48" s="33">
        <f t="shared" si="13"/>
        <v>0</v>
      </c>
      <c r="O48" s="33"/>
      <c r="P48" s="33"/>
    </row>
    <row r="49" spans="1:16" ht="23.25">
      <c r="A49" s="50" t="s">
        <v>62</v>
      </c>
      <c r="B49" s="2" t="s">
        <v>7</v>
      </c>
      <c r="C49" s="27" t="s">
        <v>73</v>
      </c>
      <c r="D49" s="33">
        <f t="shared" si="6"/>
        <v>104</v>
      </c>
      <c r="E49" s="33">
        <f t="shared" si="7"/>
        <v>104</v>
      </c>
      <c r="F49" s="33">
        <v>104</v>
      </c>
      <c r="G49" s="33"/>
      <c r="H49" s="33">
        <f t="shared" si="12"/>
        <v>104</v>
      </c>
      <c r="I49" s="33"/>
      <c r="J49" s="33">
        <f t="shared" si="9"/>
        <v>0</v>
      </c>
      <c r="K49" s="33">
        <f t="shared" si="10"/>
        <v>0</v>
      </c>
      <c r="L49" s="33"/>
      <c r="M49" s="33"/>
      <c r="N49" s="33">
        <f t="shared" si="13"/>
        <v>0</v>
      </c>
      <c r="O49" s="33"/>
      <c r="P49" s="33"/>
    </row>
    <row r="50" spans="1:16" ht="23.25">
      <c r="A50" s="50" t="s">
        <v>54</v>
      </c>
      <c r="B50" s="2" t="s">
        <v>7</v>
      </c>
      <c r="C50" s="27" t="s">
        <v>74</v>
      </c>
      <c r="D50" s="33">
        <f t="shared" si="6"/>
        <v>402</v>
      </c>
      <c r="E50" s="33">
        <f t="shared" si="7"/>
        <v>402</v>
      </c>
      <c r="F50" s="33">
        <v>402</v>
      </c>
      <c r="G50" s="33"/>
      <c r="H50" s="33">
        <f t="shared" si="12"/>
        <v>402</v>
      </c>
      <c r="I50" s="33"/>
      <c r="J50" s="33">
        <f t="shared" si="9"/>
        <v>0</v>
      </c>
      <c r="K50" s="33">
        <f t="shared" si="10"/>
        <v>0</v>
      </c>
      <c r="L50" s="33"/>
      <c r="M50" s="33"/>
      <c r="N50" s="33">
        <f t="shared" si="13"/>
        <v>0</v>
      </c>
      <c r="O50" s="33"/>
      <c r="P50" s="33"/>
    </row>
    <row r="51" spans="1:16" ht="23.25">
      <c r="A51" s="50" t="s">
        <v>63</v>
      </c>
      <c r="B51" s="2" t="s">
        <v>7</v>
      </c>
      <c r="C51" s="27" t="s">
        <v>142</v>
      </c>
      <c r="D51" s="33">
        <f t="shared" si="6"/>
        <v>0</v>
      </c>
      <c r="E51" s="33">
        <f t="shared" si="7"/>
        <v>0</v>
      </c>
      <c r="F51" s="33"/>
      <c r="G51" s="33"/>
      <c r="H51" s="33">
        <f t="shared" si="12"/>
        <v>0</v>
      </c>
      <c r="I51" s="33"/>
      <c r="J51" s="33">
        <f t="shared" si="9"/>
        <v>0</v>
      </c>
      <c r="K51" s="33">
        <f t="shared" si="10"/>
        <v>0</v>
      </c>
      <c r="L51" s="33"/>
      <c r="M51" s="33"/>
      <c r="N51" s="33">
        <f t="shared" si="13"/>
        <v>0</v>
      </c>
      <c r="O51" s="33"/>
      <c r="P51" s="33"/>
    </row>
    <row r="52" spans="1:16" ht="23.25">
      <c r="A52" s="49" t="s">
        <v>64</v>
      </c>
      <c r="B52" s="2" t="s">
        <v>7</v>
      </c>
      <c r="C52" s="27" t="s">
        <v>92</v>
      </c>
      <c r="D52" s="33">
        <f t="shared" si="6"/>
        <v>10049</v>
      </c>
      <c r="E52" s="33">
        <f t="shared" si="7"/>
        <v>10049</v>
      </c>
      <c r="F52" s="33">
        <v>7595</v>
      </c>
      <c r="G52" s="33">
        <v>2123</v>
      </c>
      <c r="H52" s="33">
        <f t="shared" si="12"/>
        <v>9718</v>
      </c>
      <c r="I52" s="33">
        <v>331</v>
      </c>
      <c r="J52" s="33">
        <f t="shared" si="9"/>
        <v>0</v>
      </c>
      <c r="K52" s="33">
        <f t="shared" si="10"/>
        <v>0</v>
      </c>
      <c r="L52" s="33"/>
      <c r="M52" s="33"/>
      <c r="N52" s="33">
        <f t="shared" si="13"/>
        <v>0</v>
      </c>
      <c r="O52" s="33"/>
      <c r="P52" s="33"/>
    </row>
    <row r="53" spans="1:16" ht="23.25">
      <c r="A53" s="54" t="s">
        <v>133</v>
      </c>
      <c r="B53" s="23"/>
      <c r="C53" s="23"/>
      <c r="D53" s="33">
        <f t="shared" si="6"/>
        <v>0</v>
      </c>
      <c r="E53" s="33">
        <f t="shared" si="7"/>
        <v>0</v>
      </c>
      <c r="F53" s="33"/>
      <c r="G53" s="33"/>
      <c r="H53" s="33">
        <f t="shared" si="12"/>
        <v>0</v>
      </c>
      <c r="I53" s="33"/>
      <c r="J53" s="33">
        <f t="shared" si="9"/>
        <v>0</v>
      </c>
      <c r="K53" s="33">
        <f t="shared" si="10"/>
        <v>0</v>
      </c>
      <c r="L53" s="33"/>
      <c r="M53" s="33"/>
      <c r="N53" s="33">
        <f t="shared" si="13"/>
        <v>0</v>
      </c>
      <c r="O53" s="33"/>
      <c r="P53" s="34"/>
    </row>
    <row r="54" spans="1:16" ht="23.25">
      <c r="A54" s="55" t="s">
        <v>134</v>
      </c>
      <c r="B54" s="3" t="s">
        <v>7</v>
      </c>
      <c r="C54" s="27" t="s">
        <v>93</v>
      </c>
      <c r="D54" s="33">
        <f t="shared" si="6"/>
        <v>103116</v>
      </c>
      <c r="E54" s="33">
        <f t="shared" si="7"/>
        <v>103116</v>
      </c>
      <c r="F54" s="33">
        <f>F16-F55</f>
        <v>97465</v>
      </c>
      <c r="G54" s="33">
        <f>G16-G55</f>
        <v>1767</v>
      </c>
      <c r="H54" s="33">
        <f t="shared" si="12"/>
        <v>99232</v>
      </c>
      <c r="I54" s="33">
        <f>I16-I55</f>
        <v>3884</v>
      </c>
      <c r="J54" s="33">
        <f t="shared" si="9"/>
        <v>102717</v>
      </c>
      <c r="K54" s="33">
        <f t="shared" si="10"/>
        <v>102717</v>
      </c>
      <c r="L54" s="33">
        <f>L16-L55</f>
        <v>98330</v>
      </c>
      <c r="M54" s="33">
        <f>M16-M55</f>
        <v>1753</v>
      </c>
      <c r="N54" s="33">
        <f t="shared" si="13"/>
        <v>100083</v>
      </c>
      <c r="O54" s="33">
        <f>O16-O55</f>
        <v>2634</v>
      </c>
      <c r="P54" s="33"/>
    </row>
    <row r="55" spans="1:16" ht="23.25">
      <c r="A55" s="55" t="s">
        <v>135</v>
      </c>
      <c r="B55" s="3" t="s">
        <v>7</v>
      </c>
      <c r="C55" s="27" t="s">
        <v>94</v>
      </c>
      <c r="D55" s="33">
        <f t="shared" si="6"/>
        <v>5756</v>
      </c>
      <c r="E55" s="33">
        <f t="shared" si="7"/>
        <v>5756</v>
      </c>
      <c r="F55" s="33">
        <f>F25+F40+F45</f>
        <v>5557</v>
      </c>
      <c r="G55" s="33">
        <f>G25+G40+G45</f>
        <v>117</v>
      </c>
      <c r="H55" s="33">
        <f t="shared" si="12"/>
        <v>5674</v>
      </c>
      <c r="I55" s="33">
        <f>I25+I40+I45</f>
        <v>82</v>
      </c>
      <c r="J55" s="33">
        <f t="shared" si="9"/>
        <v>1843</v>
      </c>
      <c r="K55" s="33">
        <f t="shared" si="10"/>
        <v>1843</v>
      </c>
      <c r="L55" s="33">
        <f>L25+L40+L45</f>
        <v>1203</v>
      </c>
      <c r="M55" s="33">
        <f>M25+M40+M45</f>
        <v>407</v>
      </c>
      <c r="N55" s="33">
        <f t="shared" si="13"/>
        <v>1610</v>
      </c>
      <c r="O55" s="33">
        <f>O25+O40+O45</f>
        <v>233</v>
      </c>
      <c r="P55" s="33"/>
    </row>
    <row r="56" spans="1:16" ht="81.75">
      <c r="A56" s="55" t="s">
        <v>152</v>
      </c>
      <c r="B56" s="3" t="s">
        <v>7</v>
      </c>
      <c r="C56" s="28">
        <v>600</v>
      </c>
      <c r="D56" s="33">
        <f t="shared" si="6"/>
        <v>43236</v>
      </c>
      <c r="E56" s="33">
        <f t="shared" si="7"/>
        <v>43236</v>
      </c>
      <c r="F56" s="33">
        <v>32659</v>
      </c>
      <c r="G56" s="33">
        <v>10577</v>
      </c>
      <c r="H56" s="33">
        <f t="shared" si="12"/>
        <v>43236</v>
      </c>
      <c r="I56" s="33"/>
      <c r="J56" s="33">
        <f t="shared" si="9"/>
        <v>37281</v>
      </c>
      <c r="K56" s="33">
        <f t="shared" si="10"/>
        <v>37281</v>
      </c>
      <c r="L56" s="33">
        <v>29526</v>
      </c>
      <c r="M56" s="33">
        <v>7755</v>
      </c>
      <c r="N56" s="33">
        <f t="shared" si="13"/>
        <v>37281</v>
      </c>
      <c r="O56" s="33"/>
      <c r="P56" s="33"/>
    </row>
    <row r="57" spans="1:16" ht="40.5">
      <c r="A57" s="56" t="s">
        <v>157</v>
      </c>
      <c r="B57" s="3" t="s">
        <v>7</v>
      </c>
      <c r="C57" s="28">
        <v>700</v>
      </c>
      <c r="D57" s="61">
        <f>F57+G57+I57</f>
        <v>1880.30935</v>
      </c>
      <c r="E57" s="61">
        <f t="shared" si="7"/>
        <v>1880.30935</v>
      </c>
      <c r="F57" s="61">
        <f>F58+F59+F60+F61</f>
        <v>1880.30935</v>
      </c>
      <c r="G57" s="33">
        <f>G58+G59+G60+G61+G62</f>
        <v>0</v>
      </c>
      <c r="H57" s="61">
        <f t="shared" si="12"/>
        <v>1880.30935</v>
      </c>
      <c r="I57" s="33">
        <f>I58+I59+I60+I61+I62</f>
        <v>0</v>
      </c>
      <c r="J57" s="33">
        <f>L57+M57+O57</f>
        <v>1830</v>
      </c>
      <c r="K57" s="33">
        <f t="shared" si="10"/>
        <v>1830</v>
      </c>
      <c r="L57" s="33">
        <f>L58+L59+L60+L61</f>
        <v>1830</v>
      </c>
      <c r="M57" s="33">
        <f>M58+M59+M60+M61+M62</f>
        <v>0</v>
      </c>
      <c r="N57" s="33">
        <f t="shared" si="13"/>
        <v>1830</v>
      </c>
      <c r="O57" s="33">
        <f>O58+O59+O60+O61+O62</f>
        <v>0</v>
      </c>
      <c r="P57" s="33"/>
    </row>
    <row r="58" spans="1:16" ht="23.25">
      <c r="A58" s="57" t="s">
        <v>153</v>
      </c>
      <c r="B58" s="3" t="s">
        <v>7</v>
      </c>
      <c r="C58" s="29"/>
      <c r="D58" s="61">
        <f t="shared" si="6"/>
        <v>1009.14118</v>
      </c>
      <c r="E58" s="61">
        <f t="shared" si="7"/>
        <v>1009.14118</v>
      </c>
      <c r="F58" s="61">
        <v>1009.14118</v>
      </c>
      <c r="G58" s="33"/>
      <c r="H58" s="61">
        <f t="shared" si="12"/>
        <v>1009.14118</v>
      </c>
      <c r="I58" s="33"/>
      <c r="J58" s="33">
        <f t="shared" si="9"/>
        <v>0</v>
      </c>
      <c r="K58" s="33">
        <f t="shared" si="10"/>
        <v>0</v>
      </c>
      <c r="L58" s="33"/>
      <c r="M58" s="33"/>
      <c r="N58" s="33">
        <f t="shared" si="13"/>
        <v>0</v>
      </c>
      <c r="O58" s="33"/>
      <c r="P58" s="33"/>
    </row>
    <row r="59" spans="1:16" ht="23.25">
      <c r="A59" s="58" t="s">
        <v>154</v>
      </c>
      <c r="B59" s="3" t="s">
        <v>7</v>
      </c>
      <c r="C59" s="29"/>
      <c r="D59" s="33">
        <f t="shared" si="6"/>
        <v>0</v>
      </c>
      <c r="E59" s="33">
        <f t="shared" si="7"/>
        <v>0</v>
      </c>
      <c r="F59" s="33"/>
      <c r="G59" s="33"/>
      <c r="H59" s="33">
        <f t="shared" si="12"/>
        <v>0</v>
      </c>
      <c r="I59" s="33"/>
      <c r="J59" s="33">
        <f t="shared" si="9"/>
        <v>0</v>
      </c>
      <c r="K59" s="33">
        <f t="shared" si="10"/>
        <v>0</v>
      </c>
      <c r="L59" s="33"/>
      <c r="M59" s="33"/>
      <c r="N59" s="33">
        <f t="shared" si="13"/>
        <v>0</v>
      </c>
      <c r="O59" s="33"/>
      <c r="P59" s="33"/>
    </row>
    <row r="60" spans="1:16" ht="41.25">
      <c r="A60" s="57" t="s">
        <v>158</v>
      </c>
      <c r="B60" s="3" t="s">
        <v>7</v>
      </c>
      <c r="C60" s="29"/>
      <c r="D60" s="61">
        <f t="shared" si="6"/>
        <v>833.71817</v>
      </c>
      <c r="E60" s="61">
        <f t="shared" si="7"/>
        <v>833.71817</v>
      </c>
      <c r="F60" s="61">
        <v>833.71817</v>
      </c>
      <c r="G60" s="61"/>
      <c r="H60" s="61">
        <f t="shared" si="12"/>
        <v>833.71817</v>
      </c>
      <c r="I60" s="33"/>
      <c r="J60" s="33">
        <f t="shared" si="9"/>
        <v>1521</v>
      </c>
      <c r="K60" s="33">
        <f t="shared" si="10"/>
        <v>1521</v>
      </c>
      <c r="L60" s="33">
        <v>1521</v>
      </c>
      <c r="M60" s="33"/>
      <c r="N60" s="33">
        <f t="shared" si="13"/>
        <v>1521</v>
      </c>
      <c r="O60" s="33"/>
      <c r="P60" s="33"/>
    </row>
    <row r="61" spans="1:16" ht="23.25">
      <c r="A61" s="57" t="s">
        <v>155</v>
      </c>
      <c r="B61" s="3" t="s">
        <v>7</v>
      </c>
      <c r="C61" s="29"/>
      <c r="D61" s="61">
        <f t="shared" si="6"/>
        <v>37.45</v>
      </c>
      <c r="E61" s="61">
        <f t="shared" si="7"/>
        <v>37.45</v>
      </c>
      <c r="F61" s="61">
        <v>37.45</v>
      </c>
      <c r="G61" s="61"/>
      <c r="H61" s="61">
        <f t="shared" si="12"/>
        <v>37.45</v>
      </c>
      <c r="I61" s="33"/>
      <c r="J61" s="33">
        <f t="shared" si="9"/>
        <v>309</v>
      </c>
      <c r="K61" s="33">
        <f t="shared" si="10"/>
        <v>309</v>
      </c>
      <c r="L61" s="33">
        <v>309</v>
      </c>
      <c r="M61" s="33"/>
      <c r="N61" s="33">
        <f t="shared" si="13"/>
        <v>309</v>
      </c>
      <c r="O61" s="33"/>
      <c r="P61" s="33"/>
    </row>
    <row r="62" spans="1:16" ht="60.75">
      <c r="A62" s="51" t="s">
        <v>151</v>
      </c>
      <c r="B62" s="3" t="s">
        <v>7</v>
      </c>
      <c r="C62" s="27" t="s">
        <v>95</v>
      </c>
      <c r="D62" s="33">
        <f t="shared" si="6"/>
        <v>16330</v>
      </c>
      <c r="E62" s="33">
        <f t="shared" si="7"/>
        <v>16330</v>
      </c>
      <c r="F62" s="33">
        <f>F19</f>
        <v>16330</v>
      </c>
      <c r="G62" s="33"/>
      <c r="H62" s="33">
        <f t="shared" si="12"/>
        <v>16330</v>
      </c>
      <c r="I62" s="33"/>
      <c r="J62" s="33">
        <f t="shared" si="9"/>
        <v>16186</v>
      </c>
      <c r="K62" s="33">
        <f t="shared" si="10"/>
        <v>16186</v>
      </c>
      <c r="L62" s="33">
        <f>L19</f>
        <v>16186</v>
      </c>
      <c r="M62" s="33"/>
      <c r="N62" s="33">
        <f t="shared" si="13"/>
        <v>16186</v>
      </c>
      <c r="O62" s="33"/>
      <c r="P62" s="33"/>
    </row>
    <row r="63" ht="18.75">
      <c r="A63" s="10" t="s">
        <v>27</v>
      </c>
    </row>
    <row r="64" spans="1:16" ht="18.75" customHeight="1">
      <c r="A64" s="68" t="s">
        <v>106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1:16" ht="18.75" customHeight="1">
      <c r="A65" s="68" t="s">
        <v>107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1:16" ht="18.75" customHeight="1">
      <c r="A66" s="9" t="s">
        <v>136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8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13" t="s">
        <v>138</v>
      </c>
    </row>
    <row r="68" spans="1:16" ht="18.75" customHeight="1">
      <c r="A68" s="15" t="s">
        <v>117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1:16" ht="18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</row>
    <row r="70" spans="1:16" ht="18.75" customHeight="1">
      <c r="A70" s="70" t="s">
        <v>5</v>
      </c>
      <c r="B70" s="70" t="s">
        <v>6</v>
      </c>
      <c r="C70" s="70" t="s">
        <v>17</v>
      </c>
      <c r="D70" s="70" t="s">
        <v>109</v>
      </c>
      <c r="E70" s="70" t="s">
        <v>50</v>
      </c>
      <c r="F70" s="69" t="s">
        <v>51</v>
      </c>
      <c r="G70" s="69"/>
      <c r="H70" s="69"/>
      <c r="I70" s="69"/>
      <c r="J70" s="70" t="s">
        <v>111</v>
      </c>
      <c r="K70" s="70" t="s">
        <v>84</v>
      </c>
      <c r="L70" s="69" t="s">
        <v>52</v>
      </c>
      <c r="M70" s="69"/>
      <c r="N70" s="69"/>
      <c r="O70" s="69"/>
      <c r="P70" s="70" t="s">
        <v>108</v>
      </c>
    </row>
    <row r="71" spans="1:16" ht="160.5" customHeight="1">
      <c r="A71" s="71"/>
      <c r="B71" s="71"/>
      <c r="C71" s="71"/>
      <c r="D71" s="71"/>
      <c r="E71" s="71"/>
      <c r="F71" s="1" t="s">
        <v>23</v>
      </c>
      <c r="G71" s="1" t="s">
        <v>24</v>
      </c>
      <c r="H71" s="1" t="s">
        <v>79</v>
      </c>
      <c r="I71" s="1" t="s">
        <v>25</v>
      </c>
      <c r="J71" s="71"/>
      <c r="K71" s="71"/>
      <c r="L71" s="1" t="s">
        <v>23</v>
      </c>
      <c r="M71" s="1" t="s">
        <v>24</v>
      </c>
      <c r="N71" s="1" t="s">
        <v>79</v>
      </c>
      <c r="O71" s="1" t="s">
        <v>25</v>
      </c>
      <c r="P71" s="71"/>
    </row>
    <row r="72" spans="1:16" ht="18.75">
      <c r="A72" s="4">
        <v>1</v>
      </c>
      <c r="B72" s="4">
        <v>2</v>
      </c>
      <c r="C72" s="4">
        <v>3</v>
      </c>
      <c r="D72" s="4">
        <v>4</v>
      </c>
      <c r="E72" s="4">
        <v>5</v>
      </c>
      <c r="F72" s="4">
        <v>6</v>
      </c>
      <c r="G72" s="4">
        <v>7</v>
      </c>
      <c r="H72" s="4" t="s">
        <v>87</v>
      </c>
      <c r="I72" s="4">
        <v>9</v>
      </c>
      <c r="J72" s="4">
        <v>10</v>
      </c>
      <c r="K72" s="4">
        <v>11</v>
      </c>
      <c r="L72" s="4">
        <v>12</v>
      </c>
      <c r="M72" s="4">
        <v>13</v>
      </c>
      <c r="N72" s="4" t="s">
        <v>96</v>
      </c>
      <c r="O72" s="4">
        <v>15</v>
      </c>
      <c r="P72" s="4">
        <v>16</v>
      </c>
    </row>
    <row r="73" spans="1:18" ht="23.25">
      <c r="A73" s="59" t="s">
        <v>83</v>
      </c>
      <c r="B73" s="2" t="s">
        <v>7</v>
      </c>
      <c r="C73" s="2" t="s">
        <v>115</v>
      </c>
      <c r="D73" s="35">
        <v>11987</v>
      </c>
      <c r="E73" s="35">
        <f>D73</f>
        <v>11987</v>
      </c>
      <c r="F73" s="35" t="s">
        <v>86</v>
      </c>
      <c r="G73" s="35" t="s">
        <v>86</v>
      </c>
      <c r="H73" s="35" t="s">
        <v>86</v>
      </c>
      <c r="I73" s="35" t="s">
        <v>86</v>
      </c>
      <c r="J73" s="35">
        <v>11778</v>
      </c>
      <c r="K73" s="35">
        <f>J73</f>
        <v>11778</v>
      </c>
      <c r="L73" s="35" t="s">
        <v>86</v>
      </c>
      <c r="M73" s="35" t="s">
        <v>86</v>
      </c>
      <c r="N73" s="35" t="s">
        <v>86</v>
      </c>
      <c r="O73" s="35" t="s">
        <v>86</v>
      </c>
      <c r="P73" s="35"/>
      <c r="Q73" s="30"/>
      <c r="R73" s="8"/>
    </row>
    <row r="74" spans="1:18" ht="23.25">
      <c r="A74" s="60" t="s">
        <v>114</v>
      </c>
      <c r="B74" s="2" t="s">
        <v>7</v>
      </c>
      <c r="C74" s="2" t="s">
        <v>46</v>
      </c>
      <c r="D74" s="35" t="s">
        <v>86</v>
      </c>
      <c r="E74" s="35" t="s">
        <v>86</v>
      </c>
      <c r="F74" s="35"/>
      <c r="G74" s="35"/>
      <c r="H74" s="35" t="s">
        <v>86</v>
      </c>
      <c r="I74" s="35" t="s">
        <v>86</v>
      </c>
      <c r="J74" s="35" t="s">
        <v>86</v>
      </c>
      <c r="K74" s="35" t="s">
        <v>86</v>
      </c>
      <c r="L74" s="35"/>
      <c r="M74" s="35"/>
      <c r="N74" s="35" t="s">
        <v>86</v>
      </c>
      <c r="O74" s="35" t="s">
        <v>86</v>
      </c>
      <c r="P74" s="35"/>
      <c r="Q74" s="30"/>
      <c r="R74" s="8"/>
    </row>
    <row r="75" spans="1:18" ht="101.25">
      <c r="A75" s="49" t="s">
        <v>104</v>
      </c>
      <c r="B75" s="2" t="s">
        <v>7</v>
      </c>
      <c r="C75" s="2" t="s">
        <v>116</v>
      </c>
      <c r="D75" s="35" t="s">
        <v>86</v>
      </c>
      <c r="E75" s="35" t="s">
        <v>86</v>
      </c>
      <c r="F75" s="35"/>
      <c r="G75" s="35"/>
      <c r="H75" s="35" t="s">
        <v>86</v>
      </c>
      <c r="I75" s="35" t="s">
        <v>86</v>
      </c>
      <c r="J75" s="35" t="s">
        <v>86</v>
      </c>
      <c r="K75" s="35" t="s">
        <v>86</v>
      </c>
      <c r="L75" s="35"/>
      <c r="M75" s="35"/>
      <c r="N75" s="35" t="s">
        <v>86</v>
      </c>
      <c r="O75" s="35" t="s">
        <v>86</v>
      </c>
      <c r="P75" s="33"/>
      <c r="Q75" s="8"/>
      <c r="R75" s="8"/>
    </row>
    <row r="76" spans="1:18" ht="101.25">
      <c r="A76" s="49" t="s">
        <v>105</v>
      </c>
      <c r="B76" s="2" t="s">
        <v>7</v>
      </c>
      <c r="C76" s="2" t="s">
        <v>141</v>
      </c>
      <c r="D76" s="35" t="s">
        <v>86</v>
      </c>
      <c r="E76" s="35" t="s">
        <v>86</v>
      </c>
      <c r="F76" s="35"/>
      <c r="G76" s="35"/>
      <c r="H76" s="35" t="s">
        <v>86</v>
      </c>
      <c r="I76" s="35" t="s">
        <v>86</v>
      </c>
      <c r="J76" s="35" t="s">
        <v>86</v>
      </c>
      <c r="K76" s="35" t="s">
        <v>86</v>
      </c>
      <c r="L76" s="35"/>
      <c r="M76" s="35"/>
      <c r="N76" s="35" t="s">
        <v>86</v>
      </c>
      <c r="O76" s="35" t="s">
        <v>86</v>
      </c>
      <c r="P76" s="33"/>
      <c r="Q76" s="8"/>
      <c r="R76" s="8"/>
    </row>
    <row r="77" spans="1:18" ht="23.25">
      <c r="A77" s="59" t="s">
        <v>80</v>
      </c>
      <c r="B77" s="2" t="s">
        <v>7</v>
      </c>
      <c r="C77" s="22">
        <v>1200</v>
      </c>
      <c r="D77" s="35">
        <v>266310</v>
      </c>
      <c r="E77" s="35">
        <f>D77</f>
        <v>266310</v>
      </c>
      <c r="F77" s="35" t="s">
        <v>86</v>
      </c>
      <c r="G77" s="35" t="s">
        <v>86</v>
      </c>
      <c r="H77" s="35"/>
      <c r="I77" s="35"/>
      <c r="J77" s="35">
        <v>243683</v>
      </c>
      <c r="K77" s="35">
        <f>J77</f>
        <v>243683</v>
      </c>
      <c r="L77" s="35" t="s">
        <v>86</v>
      </c>
      <c r="M77" s="35" t="s">
        <v>86</v>
      </c>
      <c r="N77" s="35"/>
      <c r="O77" s="35"/>
      <c r="P77" s="35"/>
      <c r="Q77" s="30"/>
      <c r="R77" s="8"/>
    </row>
    <row r="78" spans="1:18" ht="23.25">
      <c r="A78" s="59" t="s">
        <v>81</v>
      </c>
      <c r="B78" s="2" t="s">
        <v>7</v>
      </c>
      <c r="C78" s="22">
        <v>1300</v>
      </c>
      <c r="D78" s="35"/>
      <c r="E78" s="35"/>
      <c r="F78" s="35" t="s">
        <v>86</v>
      </c>
      <c r="G78" s="35" t="s">
        <v>86</v>
      </c>
      <c r="H78" s="35"/>
      <c r="I78" s="35"/>
      <c r="J78" s="35"/>
      <c r="K78" s="35"/>
      <c r="L78" s="35" t="s">
        <v>86</v>
      </c>
      <c r="M78" s="35" t="s">
        <v>86</v>
      </c>
      <c r="N78" s="35"/>
      <c r="O78" s="35"/>
      <c r="P78" s="35"/>
      <c r="Q78" s="30"/>
      <c r="R78" s="8"/>
    </row>
    <row r="79" spans="1:18" ht="23.25">
      <c r="A79" s="59" t="s">
        <v>82</v>
      </c>
      <c r="B79" s="2" t="s">
        <v>7</v>
      </c>
      <c r="C79" s="22">
        <v>1400</v>
      </c>
      <c r="D79" s="35"/>
      <c r="E79" s="35"/>
      <c r="F79" s="35" t="s">
        <v>86</v>
      </c>
      <c r="G79" s="35" t="s">
        <v>86</v>
      </c>
      <c r="H79" s="35"/>
      <c r="I79" s="35"/>
      <c r="J79" s="35"/>
      <c r="K79" s="35"/>
      <c r="L79" s="35" t="s">
        <v>86</v>
      </c>
      <c r="M79" s="35" t="s">
        <v>86</v>
      </c>
      <c r="N79" s="35"/>
      <c r="O79" s="35"/>
      <c r="P79" s="35"/>
      <c r="Q79" s="30"/>
      <c r="R79" s="8"/>
    </row>
    <row r="80" spans="1:18" ht="18.75">
      <c r="A80" s="10" t="s">
        <v>27</v>
      </c>
      <c r="Q80" s="8"/>
      <c r="R80" s="8"/>
    </row>
    <row r="81" spans="1:16" ht="18.75" customHeight="1">
      <c r="A81" s="68" t="s">
        <v>106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1:16" ht="18.75" customHeight="1">
      <c r="A82" s="68" t="s">
        <v>107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5" spans="1:16" ht="27.75">
      <c r="A85" s="37" t="s">
        <v>164</v>
      </c>
      <c r="B85" s="37"/>
      <c r="C85" s="37"/>
      <c r="D85" s="37"/>
      <c r="L85" s="31"/>
      <c r="M85" s="31"/>
      <c r="N85" s="31"/>
      <c r="O85" s="17"/>
      <c r="P85" s="17"/>
    </row>
    <row r="86" spans="1:16" ht="27.75">
      <c r="A86" s="37" t="s">
        <v>167</v>
      </c>
      <c r="B86" s="37"/>
      <c r="C86" s="37"/>
      <c r="D86" s="37"/>
      <c r="L86" s="32"/>
      <c r="M86" s="32"/>
      <c r="N86" s="32"/>
      <c r="O86" s="19"/>
      <c r="P86" s="19"/>
    </row>
    <row r="87" spans="1:16" ht="55.5" customHeight="1">
      <c r="A87" s="37" t="s">
        <v>0</v>
      </c>
      <c r="B87" s="37"/>
      <c r="C87" s="37"/>
      <c r="D87" s="37"/>
      <c r="L87" s="31"/>
      <c r="M87" s="31"/>
      <c r="N87" s="31"/>
      <c r="O87" s="17"/>
      <c r="P87" s="17"/>
    </row>
    <row r="88" spans="1:16" ht="27.75">
      <c r="A88" s="37" t="s">
        <v>169</v>
      </c>
      <c r="B88" s="37"/>
      <c r="C88" s="37"/>
      <c r="D88" s="37"/>
      <c r="L88" s="32"/>
      <c r="M88" s="32"/>
      <c r="N88" s="32"/>
      <c r="O88" s="19"/>
      <c r="P88" s="19"/>
    </row>
  </sheetData>
  <sheetProtection/>
  <mergeCells count="27">
    <mergeCell ref="B3:P3"/>
    <mergeCell ref="F13:I13"/>
    <mergeCell ref="B5:P5"/>
    <mergeCell ref="B4:P4"/>
    <mergeCell ref="E13:E14"/>
    <mergeCell ref="K13:K14"/>
    <mergeCell ref="L13:O13"/>
    <mergeCell ref="P13:P14"/>
    <mergeCell ref="C70:C71"/>
    <mergeCell ref="D70:D71"/>
    <mergeCell ref="J13:J14"/>
    <mergeCell ref="A13:A14"/>
    <mergeCell ref="B13:B14"/>
    <mergeCell ref="C13:C14"/>
    <mergeCell ref="D13:D14"/>
    <mergeCell ref="A64:P64"/>
    <mergeCell ref="A65:P65"/>
    <mergeCell ref="A82:P82"/>
    <mergeCell ref="L70:O70"/>
    <mergeCell ref="P70:P71"/>
    <mergeCell ref="A81:P81"/>
    <mergeCell ref="E70:E71"/>
    <mergeCell ref="F70:I70"/>
    <mergeCell ref="J70:J71"/>
    <mergeCell ref="K70:K71"/>
    <mergeCell ref="A70:A71"/>
    <mergeCell ref="B70:B7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scale="50" r:id="rId1"/>
  <headerFooter alignWithMargins="0">
    <oddFooter>&amp;C&amp;P</oddFooter>
  </headerFooter>
  <rowBreaks count="1" manualBreakCount="1">
    <brk id="6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555</cp:lastModifiedBy>
  <cp:lastPrinted>2020-04-22T04:06:07Z</cp:lastPrinted>
  <dcterms:created xsi:type="dcterms:W3CDTF">1996-10-08T23:32:33Z</dcterms:created>
  <dcterms:modified xsi:type="dcterms:W3CDTF">2020-04-22T04:06:35Z</dcterms:modified>
  <cp:category/>
  <cp:version/>
  <cp:contentType/>
  <cp:contentStatus/>
</cp:coreProperties>
</file>